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000459\Desktop\extraliga\ZZBK - VV SBA\rozvoj 2018 - 2023\"/>
    </mc:Choice>
  </mc:AlternateContent>
  <bookViews>
    <workbookView xWindow="10770" yWindow="210" windowWidth="17280" windowHeight="8970"/>
  </bookViews>
  <sheets>
    <sheet name="Hárok1" sheetId="1" r:id="rId1"/>
    <sheet name="Hárok2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6" i="1" l="1"/>
  <c r="F24" i="1" l="1"/>
  <c r="F10" i="1" l="1"/>
  <c r="F8" i="4"/>
  <c r="K8" i="4" l="1"/>
  <c r="N8" i="4" s="1"/>
  <c r="T10" i="1"/>
  <c r="F12" i="4" l="1"/>
  <c r="F18" i="1" l="1"/>
  <c r="F6" i="1" s="1"/>
  <c r="H10" i="1" s="1"/>
  <c r="F12" i="1"/>
  <c r="K9" i="4" l="1"/>
  <c r="M12" i="4" l="1"/>
  <c r="K11" i="4"/>
  <c r="N11" i="4" s="1"/>
  <c r="K10" i="4"/>
  <c r="N10" i="4" s="1"/>
  <c r="K7" i="4"/>
  <c r="N7" i="4" l="1"/>
  <c r="N12" i="4"/>
  <c r="H12" i="1"/>
  <c r="H16" i="1"/>
  <c r="T14" i="1"/>
  <c r="T8" i="1"/>
  <c r="H6" i="1" l="1"/>
  <c r="H8" i="1"/>
  <c r="K3" i="1" s="1"/>
  <c r="H14" i="1"/>
  <c r="H18" i="1"/>
  <c r="N9" i="4"/>
  <c r="N13" i="4" s="1"/>
  <c r="F9" i="4"/>
  <c r="N3" i="1" l="1"/>
  <c r="F6" i="4"/>
  <c r="G6" i="4" s="1"/>
  <c r="G9" i="4" l="1"/>
  <c r="G7" i="4"/>
  <c r="G8" i="4"/>
  <c r="G10" i="4"/>
  <c r="G12" i="4"/>
  <c r="G11" i="4"/>
  <c r="M3" i="4"/>
  <c r="J3" i="4" l="1"/>
</calcChain>
</file>

<file path=xl/comments1.xml><?xml version="1.0" encoding="utf-8"?>
<comments xmlns="http://schemas.openxmlformats.org/spreadsheetml/2006/main">
  <authors>
    <author>drgon milos</author>
  </authors>
  <commentList>
    <comment ref="F10" authorId="0" shapeId="0">
      <text>
        <r>
          <rPr>
            <b/>
            <sz val="9"/>
            <color indexed="81"/>
            <rFont val="Tahoma"/>
            <family val="2"/>
            <charset val="238"/>
          </rPr>
          <t>drgon milos:</t>
        </r>
        <r>
          <rPr>
            <sz val="9"/>
            <color indexed="81"/>
            <rFont val="Tahoma"/>
            <family val="2"/>
            <charset val="238"/>
          </rPr>
          <t xml:space="preserve">
4100,- turnaje po U14, 4800,- turnaje U15 - U19, 16300,- rozhodcovia</t>
        </r>
      </text>
    </comment>
  </commentList>
</comments>
</file>

<file path=xl/comments2.xml><?xml version="1.0" encoding="utf-8"?>
<comments xmlns="http://schemas.openxmlformats.org/spreadsheetml/2006/main">
  <authors>
    <author>tc={55A95AFB-CB53-436F-8A2F-8CA6328F471F}</author>
  </authors>
  <commentList>
    <comment ref="I6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družstiev alebo hráčov</t>
        </r>
      </text>
    </comment>
  </commentList>
</comments>
</file>

<file path=xl/sharedStrings.xml><?xml version="1.0" encoding="utf-8"?>
<sst xmlns="http://schemas.openxmlformats.org/spreadsheetml/2006/main" count="79" uniqueCount="49">
  <si>
    <t>reprezentanti mládež:</t>
  </si>
  <si>
    <t>družstiev</t>
  </si>
  <si>
    <t>hráčov</t>
  </si>
  <si>
    <t>na družstvo</t>
  </si>
  <si>
    <t>na hráča</t>
  </si>
  <si>
    <t>Pozn.: do hrubo orámovaných políčok sa zadáva aktuálna hodnota pre daný rozpočet SBA, aktuálny počet družstiev v sezóne, resp. počet reprezentantov (reprezentantom každý, kto je v 24 aj v 12)</t>
  </si>
  <si>
    <t>Príklad:</t>
  </si>
  <si>
    <t>dotácia klubu =</t>
  </si>
  <si>
    <t>členská základňa - kvantita:</t>
  </si>
  <si>
    <t>členská základňa - kvalita I.:</t>
  </si>
  <si>
    <t>členská základňa - kvalita II.:</t>
  </si>
  <si>
    <t>dotácia pre družstvá hrajúce egbl, ceybl, ewbl</t>
  </si>
  <si>
    <t>členská základňa - kvalita III:</t>
  </si>
  <si>
    <t>dotácia pre družstvá hrajúce MSR</t>
  </si>
  <si>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na družstvo</t>
    </r>
  </si>
  <si>
    <t>celková suma do mládeže:</t>
  </si>
  <si>
    <t xml:space="preserve">pričom celková štátna dotácia SBA na rok 2021 je </t>
  </si>
  <si>
    <t>%</t>
  </si>
  <si>
    <t>% do kvantity</t>
  </si>
  <si>
    <t>% do kvality</t>
  </si>
  <si>
    <t>Principiálne rozdelenie dotácii do klubovej mládeže:</t>
  </si>
  <si>
    <t>klub má v súťažiach 5 družstiev, na MSR sa prebojuje s 2 družstvami a s 1 družsvom je do 4.miesta na MSR, s jedným družstvom hrá v egbl, 3 hráčky má v 24 člennej nominácii a 1 v 12 člennej</t>
  </si>
  <si>
    <t xml:space="preserve">aká bude dotácia do klubu? </t>
  </si>
  <si>
    <t xml:space="preserve">počet </t>
  </si>
  <si>
    <t>jedn.odmena</t>
  </si>
  <si>
    <t>počty</t>
  </si>
  <si>
    <t>odmeny spolu</t>
  </si>
  <si>
    <t>celková dotácia klubu za sezónu</t>
  </si>
  <si>
    <t>na MSR do 4.miesta (U15,U17,U19)</t>
  </si>
  <si>
    <t>dotácia pre družstvá hrajúce egbl, eybl, ceybl</t>
  </si>
  <si>
    <t>1. dotácia podľa tohoto bodu sa vypláca vždy po podaní všetkých prihlášok do súťaží.</t>
  </si>
  <si>
    <r>
      <rPr>
        <sz val="8"/>
        <color theme="1"/>
        <rFont val="Calibri"/>
        <family val="2"/>
        <charset val="238"/>
      </rPr>
      <t>Ø</t>
    </r>
    <r>
      <rPr>
        <sz val="8"/>
        <color theme="1"/>
        <rFont val="Calibri"/>
        <family val="2"/>
        <charset val="238"/>
        <scheme val="minor"/>
      </rPr>
      <t xml:space="preserve"> na družstvo</t>
    </r>
  </si>
  <si>
    <t>U16, U18, U20 - širšia nominácia 24, užšia 12 hráčov</t>
  </si>
  <si>
    <t>celková štátna dotácia 2020</t>
  </si>
  <si>
    <t>21/22</t>
  </si>
  <si>
    <t>členská základňa - dotácie turnaje:</t>
  </si>
  <si>
    <t xml:space="preserve">turnaje a platba za rozhodcov - reštart sezóny 2020/21 </t>
  </si>
  <si>
    <t xml:space="preserve">3. dotácia bude vyplácaná vždy pred konaním sa M-SR </t>
  </si>
  <si>
    <t>4. výška dotácie bude určená po prihlásení sa slovenských družstiev do týchto súťaží, vyplatená bude po doručení relevantných účtovných dokladov na SBA</t>
  </si>
  <si>
    <t xml:space="preserve">5. dotácia bude vyplácaná vždy po M-SR </t>
  </si>
  <si>
    <t xml:space="preserve">6. dotácia bude vyplácaná vždy po odohratí ME mládeže </t>
  </si>
  <si>
    <t>2. dotácia na organizáciu turnaja vopred, platba 3/4 za rozhodcov priamo z SBA</t>
  </si>
  <si>
    <t>povinne min. 15% z dotácie pre družstvá do 23 rokov</t>
  </si>
  <si>
    <t>pozn. povinne min. 15% pre družstvá do 23 rokov podľa ZoŠ je 216048,80,-</t>
  </si>
  <si>
    <t>členská základňa - dotácia turnaje:</t>
  </si>
  <si>
    <t xml:space="preserve">turnaje a platba 3/4 za rozhodcov - reštart sezóny 2020/21 </t>
  </si>
  <si>
    <t>turnajov</t>
  </si>
  <si>
    <t>Ø na turnaj</t>
  </si>
  <si>
    <t>U16, U18, U20 - širšia nominácia max 24 hracov, užšia vzdy 12 hracov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</si>
</sst>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72 Black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72 Black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i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i/>
      <sz val="8"/>
      <color rgb="FFFF0000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4" borderId="2" xfId="0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0" fillId="0" borderId="0" xfId="0" applyBorder="1"/>
    <xf numFmtId="2" fontId="0" fillId="3" borderId="0" xfId="0" applyNumberFormat="1" applyFill="1" applyBorder="1"/>
    <xf numFmtId="2" fontId="0" fillId="4" borderId="0" xfId="0" applyNumberFormat="1" applyFill="1" applyBorder="1"/>
    <xf numFmtId="0" fontId="0" fillId="0" borderId="2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4" fontId="0" fillId="2" borderId="0" xfId="0" applyNumberFormat="1" applyFill="1" applyBorder="1"/>
    <xf numFmtId="2" fontId="0" fillId="2" borderId="0" xfId="0" applyNumberFormat="1" applyFill="1" applyBorder="1"/>
    <xf numFmtId="0" fontId="0" fillId="3" borderId="0" xfId="0" applyFill="1" applyBorder="1"/>
    <xf numFmtId="2" fontId="0" fillId="3" borderId="0" xfId="0" applyNumberFormat="1" applyFill="1" applyBorder="1" applyAlignment="1">
      <alignment horizontal="center"/>
    </xf>
    <xf numFmtId="0" fontId="0" fillId="4" borderId="0" xfId="0" applyFill="1" applyBorder="1"/>
    <xf numFmtId="2" fontId="0" fillId="4" borderId="0" xfId="0" applyNumberFormat="1" applyFill="1" applyBorder="1" applyAlignment="1">
      <alignment horizontal="center"/>
    </xf>
    <xf numFmtId="0" fontId="0" fillId="4" borderId="0" xfId="0" applyFill="1" applyBorder="1" applyAlignment="1">
      <alignment horizontal="right"/>
    </xf>
    <xf numFmtId="0" fontId="0" fillId="4" borderId="0" xfId="0" applyFill="1" applyBorder="1" applyAlignment="1">
      <alignment horizontal="left"/>
    </xf>
    <xf numFmtId="2" fontId="1" fillId="2" borderId="0" xfId="0" applyNumberFormat="1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Fill="1"/>
    <xf numFmtId="0" fontId="7" fillId="0" borderId="3" xfId="0" applyFont="1" applyBorder="1"/>
    <xf numFmtId="0" fontId="7" fillId="0" borderId="4" xfId="0" applyFont="1" applyBorder="1"/>
    <xf numFmtId="0" fontId="7" fillId="0" borderId="6" xfId="0" applyFont="1" applyBorder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7" fillId="0" borderId="0" xfId="0" applyFont="1" applyBorder="1"/>
    <xf numFmtId="2" fontId="7" fillId="3" borderId="0" xfId="0" applyNumberFormat="1" applyFont="1" applyFill="1" applyBorder="1"/>
    <xf numFmtId="2" fontId="7" fillId="4" borderId="0" xfId="0" applyNumberFormat="1" applyFont="1" applyFill="1" applyBorder="1"/>
    <xf numFmtId="0" fontId="7" fillId="0" borderId="0" xfId="0" applyFont="1" applyBorder="1" applyAlignment="1">
      <alignment horizontal="center"/>
    </xf>
    <xf numFmtId="10" fontId="7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7" fillId="0" borderId="0" xfId="0" applyFont="1"/>
    <xf numFmtId="0" fontId="11" fillId="3" borderId="1" xfId="0" applyFont="1" applyFill="1" applyBorder="1"/>
    <xf numFmtId="164" fontId="7" fillId="4" borderId="10" xfId="0" applyNumberFormat="1" applyFont="1" applyFill="1" applyBorder="1"/>
    <xf numFmtId="0" fontId="7" fillId="0" borderId="6" xfId="0" applyFont="1" applyFill="1" applyBorder="1"/>
    <xf numFmtId="0" fontId="7" fillId="0" borderId="0" xfId="0" applyFont="1" applyFill="1" applyBorder="1" applyAlignment="1">
      <alignment horizontal="left"/>
    </xf>
    <xf numFmtId="164" fontId="11" fillId="0" borderId="0" xfId="0" applyNumberFormat="1" applyFont="1" applyFill="1" applyBorder="1"/>
    <xf numFmtId="10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/>
    </xf>
    <xf numFmtId="164" fontId="7" fillId="0" borderId="0" xfId="0" applyNumberFormat="1" applyFont="1" applyFill="1" applyBorder="1"/>
    <xf numFmtId="0" fontId="7" fillId="0" borderId="0" xfId="0" applyFont="1" applyFill="1" applyBorder="1" applyAlignment="1"/>
    <xf numFmtId="0" fontId="7" fillId="0" borderId="0" xfId="0" applyFont="1" applyBorder="1" applyAlignment="1"/>
    <xf numFmtId="0" fontId="13" fillId="0" borderId="0" xfId="0" applyFont="1" applyBorder="1" applyAlignment="1"/>
    <xf numFmtId="2" fontId="14" fillId="0" borderId="0" xfId="0" applyNumberFormat="1" applyFont="1" applyFill="1" applyBorder="1"/>
    <xf numFmtId="0" fontId="7" fillId="0" borderId="7" xfId="0" applyFont="1" applyBorder="1"/>
    <xf numFmtId="0" fontId="7" fillId="0" borderId="8" xfId="0" applyFont="1" applyBorder="1"/>
    <xf numFmtId="0" fontId="7" fillId="0" borderId="5" xfId="0" applyFont="1" applyBorder="1"/>
    <xf numFmtId="0" fontId="7" fillId="0" borderId="2" xfId="0" applyFont="1" applyBorder="1" applyAlignment="1"/>
    <xf numFmtId="0" fontId="7" fillId="0" borderId="2" xfId="0" applyFont="1" applyBorder="1"/>
    <xf numFmtId="0" fontId="10" fillId="0" borderId="2" xfId="0" applyFont="1" applyBorder="1" applyAlignment="1">
      <alignment horizontal="center"/>
    </xf>
    <xf numFmtId="164" fontId="10" fillId="5" borderId="2" xfId="0" applyNumberFormat="1" applyFont="1" applyFill="1" applyBorder="1"/>
    <xf numFmtId="0" fontId="13" fillId="0" borderId="2" xfId="0" applyFont="1" applyBorder="1" applyAlignment="1"/>
    <xf numFmtId="0" fontId="7" fillId="0" borderId="9" xfId="0" applyFont="1" applyBorder="1"/>
    <xf numFmtId="0" fontId="7" fillId="0" borderId="0" xfId="0" applyFont="1" applyFill="1" applyBorder="1"/>
    <xf numFmtId="0" fontId="0" fillId="0" borderId="0" xfId="0" applyFill="1" applyBorder="1"/>
    <xf numFmtId="0" fontId="7" fillId="3" borderId="10" xfId="0" applyFont="1" applyFill="1" applyBorder="1" applyAlignment="1"/>
    <xf numFmtId="0" fontId="7" fillId="4" borderId="10" xfId="0" applyFont="1" applyFill="1" applyBorder="1" applyAlignment="1"/>
    <xf numFmtId="0" fontId="7" fillId="3" borderId="11" xfId="0" applyFont="1" applyFill="1" applyBorder="1" applyAlignment="1"/>
    <xf numFmtId="0" fontId="7" fillId="4" borderId="11" xfId="0" applyFont="1" applyFill="1" applyBorder="1" applyAlignment="1"/>
    <xf numFmtId="0" fontId="7" fillId="4" borderId="11" xfId="0" applyFont="1" applyFill="1" applyBorder="1" applyAlignment="1">
      <alignment vertical="center"/>
    </xf>
    <xf numFmtId="10" fontId="7" fillId="3" borderId="12" xfId="0" applyNumberFormat="1" applyFont="1" applyFill="1" applyBorder="1" applyAlignment="1">
      <alignment horizontal="center"/>
    </xf>
    <xf numFmtId="10" fontId="7" fillId="4" borderId="12" xfId="0" applyNumberFormat="1" applyFont="1" applyFill="1" applyBorder="1" applyAlignment="1">
      <alignment horizontal="center"/>
    </xf>
    <xf numFmtId="0" fontId="7" fillId="3" borderId="12" xfId="0" applyFont="1" applyFill="1" applyBorder="1"/>
    <xf numFmtId="0" fontId="7" fillId="4" borderId="12" xfId="0" applyFont="1" applyFill="1" applyBorder="1"/>
    <xf numFmtId="0" fontId="7" fillId="4" borderId="12" xfId="0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164" fontId="7" fillId="0" borderId="13" xfId="0" applyNumberFormat="1" applyFont="1" applyBorder="1"/>
    <xf numFmtId="0" fontId="7" fillId="0" borderId="14" xfId="0" applyFont="1" applyBorder="1"/>
    <xf numFmtId="4" fontId="7" fillId="0" borderId="0" xfId="0" applyNumberFormat="1" applyFont="1" applyBorder="1"/>
    <xf numFmtId="164" fontId="7" fillId="0" borderId="0" xfId="0" applyNumberFormat="1" applyFont="1" applyBorder="1"/>
    <xf numFmtId="164" fontId="7" fillId="0" borderId="0" xfId="0" applyNumberFormat="1" applyFont="1" applyBorder="1" applyAlignment="1"/>
    <xf numFmtId="164" fontId="9" fillId="3" borderId="10" xfId="0" applyNumberFormat="1" applyFont="1" applyFill="1" applyBorder="1"/>
    <xf numFmtId="0" fontId="7" fillId="0" borderId="2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/>
    <xf numFmtId="0" fontId="17" fillId="0" borderId="2" xfId="0" applyFont="1" applyFill="1" applyBorder="1" applyAlignment="1"/>
    <xf numFmtId="2" fontId="9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left" vertical="center"/>
    </xf>
    <xf numFmtId="0" fontId="7" fillId="0" borderId="14" xfId="0" applyFont="1" applyFill="1" applyBorder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2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3" borderId="0" xfId="0" applyFont="1" applyFill="1" applyBorder="1" applyAlignment="1">
      <alignment horizontal="center"/>
    </xf>
    <xf numFmtId="0" fontId="14" fillId="3" borderId="1" xfId="0" applyFont="1" applyFill="1" applyBorder="1"/>
    <xf numFmtId="0" fontId="1" fillId="2" borderId="1" xfId="0" applyFont="1" applyFill="1" applyBorder="1"/>
    <xf numFmtId="2" fontId="0" fillId="0" borderId="0" xfId="0" applyNumberFormat="1" applyBorder="1"/>
    <xf numFmtId="164" fontId="14" fillId="3" borderId="10" xfId="0" applyNumberFormat="1" applyFont="1" applyFill="1" applyBorder="1"/>
    <xf numFmtId="0" fontId="19" fillId="2" borderId="1" xfId="0" applyFont="1" applyFill="1" applyBorder="1"/>
    <xf numFmtId="0" fontId="19" fillId="2" borderId="1" xfId="0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0" borderId="0" xfId="0" applyBorder="1" applyAlignment="1">
      <alignment horizontal="right"/>
    </xf>
    <xf numFmtId="0" fontId="0" fillId="4" borderId="0" xfId="0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4" borderId="0" xfId="0" applyFill="1" applyBorder="1" applyAlignment="1">
      <alignment horizontal="right"/>
    </xf>
    <xf numFmtId="0" fontId="0" fillId="4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4" borderId="10" xfId="0" applyFont="1" applyFill="1" applyBorder="1" applyAlignment="1">
      <alignment horizontal="left"/>
    </xf>
    <xf numFmtId="0" fontId="7" fillId="4" borderId="11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 wrapText="1"/>
    </xf>
    <xf numFmtId="0" fontId="15" fillId="0" borderId="4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2" fontId="19" fillId="2" borderId="0" xfId="0" applyNumberFormat="1" applyFont="1" applyFill="1" applyBorder="1"/>
    <xf numFmtId="164" fontId="20" fillId="2" borderId="0" xfId="0" applyNumberFormat="1" applyFont="1" applyFill="1" applyBorder="1"/>
    <xf numFmtId="164" fontId="20" fillId="2" borderId="1" xfId="0" applyNumberFormat="1" applyFont="1" applyFill="1" applyBorder="1" applyAlignment="1">
      <alignment horizontal="right"/>
    </xf>
    <xf numFmtId="164" fontId="14" fillId="3" borderId="1" xfId="0" applyNumberFormat="1" applyFont="1" applyFill="1" applyBorder="1"/>
    <xf numFmtId="164" fontId="14" fillId="4" borderId="1" xfId="0" applyNumberFormat="1" applyFont="1" applyFill="1" applyBorder="1"/>
    <xf numFmtId="164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/>
    <xf numFmtId="0" fontId="14" fillId="4" borderId="1" xfId="0" applyFont="1" applyFill="1" applyBorder="1" applyAlignment="1">
      <alignment horizontal="right"/>
    </xf>
    <xf numFmtId="0" fontId="20" fillId="2" borderId="0" xfId="0" applyFont="1" applyFill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20" fillId="4" borderId="10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W25"/>
  <sheetViews>
    <sheetView tabSelected="1" topLeftCell="B13" workbookViewId="0">
      <selection activeCell="K24" sqref="K24"/>
    </sheetView>
  </sheetViews>
  <sheetFormatPr defaultRowHeight="15" x14ac:dyDescent="0.25"/>
  <cols>
    <col min="1" max="1" width="3.28515625" customWidth="1"/>
    <col min="2" max="2" width="3.7109375" customWidth="1"/>
    <col min="5" max="5" width="14.5703125" customWidth="1"/>
    <col min="6" max="6" width="13.85546875" customWidth="1"/>
    <col min="7" max="7" width="4.7109375" style="89" customWidth="1"/>
    <col min="8" max="8" width="9.5703125" bestFit="1" customWidth="1"/>
    <col min="11" max="11" width="9.5703125" bestFit="1" customWidth="1"/>
    <col min="13" max="13" width="8.42578125" customWidth="1"/>
    <col min="14" max="14" width="13" customWidth="1"/>
    <col min="15" max="15" width="10.42578125" customWidth="1"/>
    <col min="19" max="19" width="5.28515625" customWidth="1"/>
    <col min="20" max="20" width="9.5703125" bestFit="1" customWidth="1"/>
    <col min="22" max="22" width="7.140625" customWidth="1"/>
    <col min="23" max="23" width="3.42578125" customWidth="1"/>
  </cols>
  <sheetData>
    <row r="1" spans="2:23" ht="15.75" thickBot="1" x14ac:dyDescent="0.3"/>
    <row r="2" spans="2:23" x14ac:dyDescent="0.25">
      <c r="B2" s="3"/>
      <c r="C2" s="4"/>
      <c r="D2" s="4"/>
      <c r="E2" s="4"/>
      <c r="F2" s="4"/>
      <c r="G2" s="9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spans="2:23" x14ac:dyDescent="0.25">
      <c r="B3" s="6"/>
      <c r="C3" s="7" t="s">
        <v>20</v>
      </c>
      <c r="D3" s="7"/>
      <c r="E3" s="7"/>
      <c r="F3" s="7"/>
      <c r="G3" s="8"/>
      <c r="H3" s="7"/>
      <c r="I3" s="8"/>
      <c r="J3" s="9"/>
      <c r="K3" s="10">
        <f>H8+H10</f>
        <v>59.876895584621877</v>
      </c>
      <c r="L3" s="106" t="s">
        <v>18</v>
      </c>
      <c r="M3" s="106"/>
      <c r="N3" s="11">
        <f>H12+H14+H16+H18</f>
        <v>40.123104415378123</v>
      </c>
      <c r="O3" s="106" t="s">
        <v>19</v>
      </c>
      <c r="P3" s="106"/>
      <c r="Q3" s="9"/>
      <c r="R3" s="9"/>
      <c r="S3" s="9"/>
      <c r="T3" s="9"/>
      <c r="U3" s="9"/>
      <c r="V3" s="9"/>
      <c r="W3" s="12"/>
    </row>
    <row r="4" spans="2:23" x14ac:dyDescent="0.25">
      <c r="B4" s="6"/>
      <c r="C4" s="8"/>
      <c r="D4" s="8"/>
      <c r="E4" s="8"/>
      <c r="F4" s="8"/>
      <c r="G4" s="8"/>
      <c r="H4" s="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2"/>
    </row>
    <row r="5" spans="2:23" ht="15.75" thickBot="1" x14ac:dyDescent="0.3">
      <c r="B5" s="6"/>
      <c r="C5" s="9"/>
      <c r="D5" s="9"/>
      <c r="E5" s="9"/>
      <c r="F5" s="9"/>
      <c r="G5" s="13"/>
      <c r="H5" s="13" t="s">
        <v>17</v>
      </c>
      <c r="I5" s="9"/>
      <c r="J5" s="9"/>
      <c r="K5" s="102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2"/>
    </row>
    <row r="6" spans="2:23" ht="15.75" thickBot="1" x14ac:dyDescent="0.3">
      <c r="B6" s="6"/>
      <c r="C6" s="106" t="s">
        <v>15</v>
      </c>
      <c r="D6" s="106"/>
      <c r="E6" s="107"/>
      <c r="F6" s="2">
        <f>SUM(F8:F18)</f>
        <v>402910</v>
      </c>
      <c r="G6" s="94"/>
      <c r="H6" s="14">
        <f>F6/N6*100</f>
        <v>27.973547636818079</v>
      </c>
      <c r="I6" s="9" t="s">
        <v>16</v>
      </c>
      <c r="J6" s="9"/>
      <c r="K6" s="9"/>
      <c r="L6" s="9"/>
      <c r="M6" s="9"/>
      <c r="N6" s="15">
        <v>1440325</v>
      </c>
      <c r="O6" s="9"/>
      <c r="P6" s="9"/>
      <c r="Q6" s="115" t="s">
        <v>34</v>
      </c>
      <c r="R6" s="115"/>
      <c r="S6" s="9"/>
      <c r="T6" s="9"/>
      <c r="U6" s="9"/>
      <c r="V6" s="9"/>
      <c r="W6" s="12"/>
    </row>
    <row r="7" spans="2:23" ht="15.75" thickBot="1" x14ac:dyDescent="0.3">
      <c r="B7" s="6"/>
      <c r="C7" s="9"/>
      <c r="D7" s="9"/>
      <c r="E7" s="9"/>
      <c r="F7" s="9"/>
      <c r="G7" s="13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12"/>
    </row>
    <row r="8" spans="2:23" ht="15.75" thickBot="1" x14ac:dyDescent="0.3">
      <c r="B8" s="6"/>
      <c r="C8" s="108" t="s">
        <v>8</v>
      </c>
      <c r="D8" s="108"/>
      <c r="E8" s="108"/>
      <c r="F8" s="16">
        <v>216050</v>
      </c>
      <c r="G8" s="99"/>
      <c r="H8" s="18">
        <f>F8/F6*100</f>
        <v>53.622397061378472</v>
      </c>
      <c r="I8" s="108" t="s">
        <v>43</v>
      </c>
      <c r="J8" s="108"/>
      <c r="K8" s="108"/>
      <c r="L8" s="108"/>
      <c r="M8" s="108"/>
      <c r="N8" s="108"/>
      <c r="O8" s="108"/>
      <c r="P8" s="17"/>
      <c r="Q8" s="101">
        <v>290</v>
      </c>
      <c r="R8" s="17" t="s">
        <v>1</v>
      </c>
      <c r="S8" s="17"/>
      <c r="T8" s="23">
        <f>F8/Q8</f>
        <v>745</v>
      </c>
      <c r="U8" s="114" t="s">
        <v>3</v>
      </c>
      <c r="V8" s="114"/>
      <c r="W8" s="12"/>
    </row>
    <row r="9" spans="2:23" ht="15.75" thickBot="1" x14ac:dyDescent="0.3">
      <c r="B9" s="6"/>
      <c r="C9" s="95"/>
      <c r="D9" s="95"/>
      <c r="E9" s="95"/>
      <c r="F9" s="96"/>
      <c r="G9" s="97"/>
      <c r="H9" s="95"/>
      <c r="I9" s="95"/>
      <c r="J9" s="95"/>
      <c r="K9" s="95"/>
      <c r="L9" s="95"/>
      <c r="M9" s="95"/>
      <c r="N9" s="95"/>
      <c r="O9" s="95"/>
      <c r="P9" s="63"/>
      <c r="Q9" s="63"/>
      <c r="R9" s="63"/>
      <c r="S9" s="63"/>
      <c r="T9" s="96"/>
      <c r="U9" s="98"/>
      <c r="V9" s="98"/>
      <c r="W9" s="12"/>
    </row>
    <row r="10" spans="2:23" ht="15.75" thickBot="1" x14ac:dyDescent="0.3">
      <c r="B10" s="6"/>
      <c r="C10" s="108" t="s">
        <v>44</v>
      </c>
      <c r="D10" s="108"/>
      <c r="E10" s="108"/>
      <c r="F10" s="16">
        <f>4800+4100+16300</f>
        <v>25200</v>
      </c>
      <c r="G10" s="99"/>
      <c r="H10" s="18">
        <f>F10/F6*100</f>
        <v>6.2544985232434041</v>
      </c>
      <c r="I10" s="108" t="s">
        <v>45</v>
      </c>
      <c r="J10" s="108"/>
      <c r="K10" s="108"/>
      <c r="L10" s="108"/>
      <c r="M10" s="108"/>
      <c r="N10" s="108"/>
      <c r="O10" s="108"/>
      <c r="P10" s="17"/>
      <c r="Q10" s="104">
        <v>57</v>
      </c>
      <c r="R10" s="17" t="s">
        <v>46</v>
      </c>
      <c r="S10" s="17"/>
      <c r="T10" s="16">
        <f>F10/Q10</f>
        <v>442.10526315789474</v>
      </c>
      <c r="U10" s="114" t="s">
        <v>47</v>
      </c>
      <c r="V10" s="114"/>
      <c r="W10" s="12"/>
    </row>
    <row r="11" spans="2:23" ht="15.75" thickBot="1" x14ac:dyDescent="0.3">
      <c r="B11" s="6"/>
      <c r="C11" s="9"/>
      <c r="D11" s="9"/>
      <c r="E11" s="9"/>
      <c r="F11" s="9"/>
      <c r="G11" s="13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12"/>
    </row>
    <row r="12" spans="2:23" ht="15.75" thickBot="1" x14ac:dyDescent="0.3">
      <c r="B12" s="6"/>
      <c r="C12" s="110" t="s">
        <v>9</v>
      </c>
      <c r="D12" s="110"/>
      <c r="E12" s="110"/>
      <c r="F12" s="16">
        <f>Q12*T12</f>
        <v>20800</v>
      </c>
      <c r="G12" s="92"/>
      <c r="H12" s="20">
        <f>F12/F6*100</f>
        <v>5.1624432255342381</v>
      </c>
      <c r="I12" s="110" t="s">
        <v>13</v>
      </c>
      <c r="J12" s="110"/>
      <c r="K12" s="110"/>
      <c r="L12" s="110"/>
      <c r="M12" s="110"/>
      <c r="N12" s="110"/>
      <c r="O12" s="110"/>
      <c r="P12" s="19"/>
      <c r="Q12" s="104">
        <v>52</v>
      </c>
      <c r="R12" s="19" t="s">
        <v>1</v>
      </c>
      <c r="S12" s="19"/>
      <c r="T12" s="16">
        <v>400</v>
      </c>
      <c r="U12" s="112" t="s">
        <v>3</v>
      </c>
      <c r="V12" s="112"/>
      <c r="W12" s="12"/>
    </row>
    <row r="13" spans="2:23" ht="15.75" thickBot="1" x14ac:dyDescent="0.3">
      <c r="B13" s="6"/>
      <c r="C13" s="9"/>
      <c r="D13" s="9"/>
      <c r="E13" s="9"/>
      <c r="F13" s="9"/>
      <c r="G13" s="94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12"/>
    </row>
    <row r="14" spans="2:23" ht="15.75" thickBot="1" x14ac:dyDescent="0.3">
      <c r="B14" s="6"/>
      <c r="C14" s="110" t="s">
        <v>10</v>
      </c>
      <c r="D14" s="110"/>
      <c r="E14" s="110"/>
      <c r="F14" s="16">
        <v>44000</v>
      </c>
      <c r="G14" s="92"/>
      <c r="H14" s="20">
        <f>F14/F6*100</f>
        <v>10.920552977091658</v>
      </c>
      <c r="I14" s="110" t="s">
        <v>11</v>
      </c>
      <c r="J14" s="110"/>
      <c r="K14" s="110"/>
      <c r="L14" s="110"/>
      <c r="M14" s="110"/>
      <c r="N14" s="110"/>
      <c r="O14" s="110"/>
      <c r="P14" s="19"/>
      <c r="Q14" s="104">
        <v>18</v>
      </c>
      <c r="R14" s="19" t="s">
        <v>1</v>
      </c>
      <c r="S14" s="19"/>
      <c r="T14" s="16">
        <f>F14/Q14</f>
        <v>2444.4444444444443</v>
      </c>
      <c r="U14" s="112" t="s">
        <v>14</v>
      </c>
      <c r="V14" s="112"/>
      <c r="W14" s="12"/>
    </row>
    <row r="15" spans="2:23" ht="15.75" thickBot="1" x14ac:dyDescent="0.3">
      <c r="B15" s="6"/>
      <c r="C15" s="9"/>
      <c r="D15" s="9"/>
      <c r="E15" s="9"/>
      <c r="F15" s="9"/>
      <c r="G15" s="13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12"/>
    </row>
    <row r="16" spans="2:23" ht="15.75" thickBot="1" x14ac:dyDescent="0.3">
      <c r="B16" s="6"/>
      <c r="C16" s="110" t="s">
        <v>12</v>
      </c>
      <c r="D16" s="110"/>
      <c r="E16" s="110"/>
      <c r="F16" s="16">
        <v>20000</v>
      </c>
      <c r="G16" s="92"/>
      <c r="H16" s="20">
        <f>F16/F6*100</f>
        <v>4.963887716859845</v>
      </c>
      <c r="I16" s="113" t="s">
        <v>28</v>
      </c>
      <c r="J16" s="113"/>
      <c r="K16" s="113"/>
      <c r="L16" s="113"/>
      <c r="M16" s="113"/>
      <c r="N16" s="113"/>
      <c r="O16" s="113"/>
      <c r="P16" s="1"/>
      <c r="Q16" s="105">
        <v>24</v>
      </c>
      <c r="R16" s="21" t="s">
        <v>1</v>
      </c>
      <c r="S16" s="19"/>
      <c r="T16" s="16">
        <f>F16/Q16</f>
        <v>833.33333333333337</v>
      </c>
      <c r="U16" s="112" t="s">
        <v>3</v>
      </c>
      <c r="V16" s="112"/>
      <c r="W16" s="12"/>
    </row>
    <row r="17" spans="2:23" ht="15.75" thickBot="1" x14ac:dyDescent="0.3">
      <c r="B17" s="6"/>
      <c r="C17" s="9"/>
      <c r="D17" s="9"/>
      <c r="E17" s="9"/>
      <c r="F17" s="9"/>
      <c r="G17" s="13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12"/>
    </row>
    <row r="18" spans="2:23" ht="15.75" thickBot="1" x14ac:dyDescent="0.3">
      <c r="B18" s="6"/>
      <c r="C18" s="110" t="s">
        <v>0</v>
      </c>
      <c r="D18" s="110"/>
      <c r="E18" s="110"/>
      <c r="F18" s="16">
        <f>Q18*T18</f>
        <v>76860</v>
      </c>
      <c r="G18" s="92"/>
      <c r="H18" s="20">
        <f>F18/F6*100</f>
        <v>19.076220495892382</v>
      </c>
      <c r="I18" s="113" t="s">
        <v>48</v>
      </c>
      <c r="J18" s="113"/>
      <c r="K18" s="113"/>
      <c r="L18" s="113"/>
      <c r="M18" s="113"/>
      <c r="N18" s="113"/>
      <c r="O18" s="113"/>
      <c r="P18" s="1"/>
      <c r="Q18" s="105">
        <v>183</v>
      </c>
      <c r="R18" s="22" t="s">
        <v>2</v>
      </c>
      <c r="S18" s="19"/>
      <c r="T18" s="16">
        <v>420</v>
      </c>
      <c r="U18" s="112" t="s">
        <v>4</v>
      </c>
      <c r="V18" s="112"/>
      <c r="W18" s="12"/>
    </row>
    <row r="19" spans="2:23" x14ac:dyDescent="0.25">
      <c r="B19" s="6"/>
      <c r="C19" s="9"/>
      <c r="D19" s="9"/>
      <c r="E19" s="9"/>
      <c r="F19" s="9"/>
      <c r="G19" s="13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12"/>
    </row>
    <row r="20" spans="2:23" x14ac:dyDescent="0.25">
      <c r="B20" s="6"/>
      <c r="C20" s="106" t="s">
        <v>5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2"/>
    </row>
    <row r="21" spans="2:23" x14ac:dyDescent="0.25">
      <c r="B21" s="6"/>
      <c r="C21" s="9"/>
      <c r="D21" s="9"/>
      <c r="E21" s="9"/>
      <c r="F21" s="9"/>
      <c r="G21" s="13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12"/>
    </row>
    <row r="22" spans="2:23" x14ac:dyDescent="0.25">
      <c r="B22" s="6"/>
      <c r="C22" s="9" t="s">
        <v>6</v>
      </c>
      <c r="D22" s="111" t="s">
        <v>21</v>
      </c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2"/>
    </row>
    <row r="23" spans="2:23" x14ac:dyDescent="0.25">
      <c r="B23" s="6"/>
      <c r="C23" s="9"/>
      <c r="D23" s="111" t="s">
        <v>22</v>
      </c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2"/>
    </row>
    <row r="24" spans="2:23" x14ac:dyDescent="0.25">
      <c r="B24" s="6"/>
      <c r="C24" s="9"/>
      <c r="D24" s="109" t="s">
        <v>7</v>
      </c>
      <c r="E24" s="109"/>
      <c r="F24" s="125">
        <f>(5*T8)+(2*T10)+(2*T12)+(1*T16)+(1*T14)+((3+1)*T18)</f>
        <v>10366.988304093567</v>
      </c>
      <c r="G24" s="13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12"/>
    </row>
    <row r="25" spans="2:23" ht="15.75" thickBot="1" x14ac:dyDescent="0.3">
      <c r="B25" s="24"/>
      <c r="C25" s="25"/>
      <c r="D25" s="25"/>
      <c r="E25" s="25"/>
      <c r="F25" s="25"/>
      <c r="G25" s="93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6"/>
    </row>
  </sheetData>
  <mergeCells count="26">
    <mergeCell ref="I18:O18"/>
    <mergeCell ref="L3:M3"/>
    <mergeCell ref="O3:P3"/>
    <mergeCell ref="U8:V8"/>
    <mergeCell ref="U14:V14"/>
    <mergeCell ref="I12:O12"/>
    <mergeCell ref="I8:O8"/>
    <mergeCell ref="I14:O14"/>
    <mergeCell ref="U10:V10"/>
    <mergeCell ref="Q6:R6"/>
    <mergeCell ref="C6:E6"/>
    <mergeCell ref="C10:E10"/>
    <mergeCell ref="I10:O10"/>
    <mergeCell ref="D24:E24"/>
    <mergeCell ref="C16:E16"/>
    <mergeCell ref="C18:E18"/>
    <mergeCell ref="C20:V20"/>
    <mergeCell ref="D22:V22"/>
    <mergeCell ref="D23:V23"/>
    <mergeCell ref="U16:V16"/>
    <mergeCell ref="U18:V18"/>
    <mergeCell ref="C8:E8"/>
    <mergeCell ref="C12:E12"/>
    <mergeCell ref="C14:E14"/>
    <mergeCell ref="U12:V12"/>
    <mergeCell ref="I16:O16"/>
  </mergeCells>
  <pageMargins left="0.25" right="0.25" top="0.75" bottom="0.75" header="0.3" footer="0.3"/>
  <pageSetup paperSize="9" scale="72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7"/>
  <sheetViews>
    <sheetView zoomScale="131" zoomScaleNormal="90" workbookViewId="0">
      <selection activeCell="H26" sqref="H26"/>
    </sheetView>
  </sheetViews>
  <sheetFormatPr defaultRowHeight="15" x14ac:dyDescent="0.25"/>
  <cols>
    <col min="1" max="1" width="5.140625" style="89" customWidth="1"/>
    <col min="2" max="2" width="3.7109375" customWidth="1"/>
    <col min="5" max="5" width="4" customWidth="1"/>
    <col min="6" max="6" width="10.85546875" bestFit="1" customWidth="1"/>
    <col min="7" max="7" width="5.28515625" bestFit="1" customWidth="1"/>
    <col min="8" max="8" width="37.7109375" customWidth="1"/>
    <col min="9" max="9" width="4.5703125" bestFit="1" customWidth="1"/>
    <col min="10" max="10" width="9.7109375" bestFit="1" customWidth="1"/>
    <col min="11" max="11" width="8.7109375" bestFit="1" customWidth="1"/>
    <col min="12" max="12" width="9.85546875" bestFit="1" customWidth="1"/>
    <col min="13" max="13" width="4.28515625" bestFit="1" customWidth="1"/>
    <col min="14" max="14" width="11.140625" customWidth="1"/>
    <col min="18" max="18" width="5.28515625" customWidth="1"/>
    <col min="19" max="19" width="9.5703125" bestFit="1" customWidth="1"/>
    <col min="21" max="21" width="7.140625" customWidth="1"/>
    <col min="22" max="22" width="3.42578125" customWidth="1"/>
  </cols>
  <sheetData>
    <row r="1" spans="1:22" ht="15.75" thickBot="1" x14ac:dyDescent="0.3"/>
    <row r="2" spans="1:22" x14ac:dyDescent="0.25"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55"/>
      <c r="O2" s="33"/>
      <c r="P2" s="33"/>
      <c r="Q2" s="33"/>
      <c r="R2" s="33"/>
      <c r="S2" s="33"/>
      <c r="T2" s="33"/>
      <c r="U2" s="33"/>
      <c r="V2" s="9"/>
    </row>
    <row r="3" spans="1:22" x14ac:dyDescent="0.25">
      <c r="B3" s="30"/>
      <c r="C3" s="31" t="s">
        <v>20</v>
      </c>
      <c r="D3" s="31"/>
      <c r="E3" s="31"/>
      <c r="F3" s="31"/>
      <c r="G3" s="31"/>
      <c r="H3" s="32"/>
      <c r="I3" s="33"/>
      <c r="J3" s="34">
        <f>(G7+G8)*100</f>
        <v>59.87689558462187</v>
      </c>
      <c r="K3" s="116" t="s">
        <v>18</v>
      </c>
      <c r="L3" s="116"/>
      <c r="M3" s="35">
        <f>(F9+F10+F11+F12)/F6*100</f>
        <v>40.123104415378123</v>
      </c>
      <c r="N3" s="56" t="s">
        <v>19</v>
      </c>
      <c r="O3" s="50"/>
      <c r="P3" s="33"/>
      <c r="Q3" s="33"/>
      <c r="R3" s="33"/>
      <c r="S3" s="33"/>
      <c r="T3" s="33"/>
      <c r="U3" s="33"/>
      <c r="V3" s="9"/>
    </row>
    <row r="4" spans="1:22" x14ac:dyDescent="0.25">
      <c r="B4" s="30"/>
      <c r="C4" s="32"/>
      <c r="D4" s="32"/>
      <c r="E4" s="32"/>
      <c r="F4" s="32"/>
      <c r="G4" s="32"/>
      <c r="H4" s="77"/>
      <c r="I4" s="33"/>
      <c r="J4" s="33"/>
      <c r="K4" s="33"/>
      <c r="L4" s="33"/>
      <c r="M4" s="33"/>
      <c r="N4" s="57"/>
      <c r="O4" s="33"/>
      <c r="P4" s="33"/>
      <c r="Q4" s="33"/>
      <c r="R4" s="33"/>
      <c r="S4" s="33"/>
      <c r="T4" s="33"/>
      <c r="U4" s="33"/>
      <c r="V4" s="9"/>
    </row>
    <row r="5" spans="1:22" ht="15.75" thickBot="1" x14ac:dyDescent="0.3">
      <c r="B5" s="30"/>
      <c r="C5" s="33" t="s">
        <v>33</v>
      </c>
      <c r="D5" s="33"/>
      <c r="E5" s="33"/>
      <c r="F5" s="126">
        <v>1440325</v>
      </c>
      <c r="G5" s="36" t="s">
        <v>17</v>
      </c>
      <c r="H5" s="78"/>
      <c r="I5" s="117" t="s">
        <v>34</v>
      </c>
      <c r="J5" s="117"/>
      <c r="K5" s="33"/>
      <c r="L5" s="33"/>
      <c r="M5" s="33"/>
      <c r="N5" s="57"/>
      <c r="O5" s="33"/>
      <c r="P5" s="33"/>
      <c r="Q5" s="33"/>
      <c r="R5" s="33"/>
      <c r="S5" s="33"/>
      <c r="T5" s="33"/>
      <c r="U5" s="33"/>
      <c r="V5" s="9"/>
    </row>
    <row r="6" spans="1:22" ht="15.75" thickBot="1" x14ac:dyDescent="0.3">
      <c r="B6" s="30"/>
      <c r="C6" s="116" t="s">
        <v>15</v>
      </c>
      <c r="D6" s="116"/>
      <c r="E6" s="116"/>
      <c r="F6" s="127">
        <f>SUM(F7:F12)</f>
        <v>402910</v>
      </c>
      <c r="G6" s="37">
        <f>F6/F5</f>
        <v>0.2797354763681808</v>
      </c>
      <c r="H6" s="33"/>
      <c r="I6" s="74" t="s">
        <v>23</v>
      </c>
      <c r="J6" s="33"/>
      <c r="K6" s="38" t="s">
        <v>24</v>
      </c>
      <c r="L6" s="33"/>
      <c r="M6" s="133" t="s">
        <v>25</v>
      </c>
      <c r="N6" s="58" t="s">
        <v>26</v>
      </c>
      <c r="O6" s="33"/>
      <c r="P6" s="33"/>
      <c r="Q6" s="33"/>
      <c r="R6" s="33"/>
      <c r="S6" s="33"/>
      <c r="T6" s="33"/>
      <c r="U6" s="33"/>
      <c r="V6" s="9"/>
    </row>
    <row r="7" spans="1:22" ht="15.75" thickBot="1" x14ac:dyDescent="0.3">
      <c r="B7" s="88">
        <v>1</v>
      </c>
      <c r="C7" s="118" t="s">
        <v>8</v>
      </c>
      <c r="D7" s="118"/>
      <c r="E7" s="119"/>
      <c r="F7" s="128">
        <v>216050</v>
      </c>
      <c r="G7" s="69">
        <f>F7/F6</f>
        <v>0.53622397061378468</v>
      </c>
      <c r="H7" s="66" t="s">
        <v>42</v>
      </c>
      <c r="I7" s="40">
        <v>290</v>
      </c>
      <c r="J7" s="71" t="s">
        <v>1</v>
      </c>
      <c r="K7" s="80">
        <f>F7/I7</f>
        <v>745</v>
      </c>
      <c r="L7" s="64" t="s">
        <v>3</v>
      </c>
      <c r="M7" s="134">
        <v>5</v>
      </c>
      <c r="N7" s="75">
        <f>K7*M7</f>
        <v>3725</v>
      </c>
      <c r="O7" s="33"/>
      <c r="P7" s="33"/>
      <c r="Q7" s="33"/>
      <c r="R7" s="33"/>
      <c r="S7" s="33"/>
      <c r="T7" s="33"/>
      <c r="U7" s="33"/>
      <c r="V7" s="9"/>
    </row>
    <row r="8" spans="1:22" ht="15.75" thickBot="1" x14ac:dyDescent="0.3">
      <c r="B8" s="88">
        <v>2</v>
      </c>
      <c r="C8" s="118" t="s">
        <v>35</v>
      </c>
      <c r="D8" s="118"/>
      <c r="E8" s="119"/>
      <c r="F8" s="128">
        <f>4100+4800+16300</f>
        <v>25200</v>
      </c>
      <c r="G8" s="69">
        <f>F8/F6</f>
        <v>6.2544985232434042E-2</v>
      </c>
      <c r="H8" s="66" t="s">
        <v>36</v>
      </c>
      <c r="I8" s="100">
        <v>57</v>
      </c>
      <c r="J8" s="71" t="s">
        <v>46</v>
      </c>
      <c r="K8" s="103">
        <f>F8/I8</f>
        <v>442.10526315789474</v>
      </c>
      <c r="L8" s="64" t="s">
        <v>47</v>
      </c>
      <c r="M8" s="134">
        <v>2</v>
      </c>
      <c r="N8" s="75">
        <f>K8*M8</f>
        <v>884.21052631578948</v>
      </c>
      <c r="O8" s="33"/>
      <c r="P8" s="33"/>
      <c r="Q8" s="33"/>
      <c r="R8" s="33"/>
      <c r="S8" s="33"/>
      <c r="T8" s="33"/>
      <c r="U8" s="33"/>
      <c r="V8" s="9"/>
    </row>
    <row r="9" spans="1:22" ht="15.75" thickBot="1" x14ac:dyDescent="0.3">
      <c r="B9" s="88">
        <v>3</v>
      </c>
      <c r="C9" s="120" t="s">
        <v>9</v>
      </c>
      <c r="D9" s="120"/>
      <c r="E9" s="121"/>
      <c r="F9" s="129">
        <f>I9*K9</f>
        <v>20800</v>
      </c>
      <c r="G9" s="70">
        <f>F9/F6</f>
        <v>5.1624432255342384E-2</v>
      </c>
      <c r="H9" s="67" t="s">
        <v>13</v>
      </c>
      <c r="I9" s="131">
        <v>52</v>
      </c>
      <c r="J9" s="72" t="s">
        <v>1</v>
      </c>
      <c r="K9" s="41">
        <f>400</f>
        <v>400</v>
      </c>
      <c r="L9" s="65" t="s">
        <v>3</v>
      </c>
      <c r="M9" s="135">
        <v>2</v>
      </c>
      <c r="N9" s="75">
        <f t="shared" ref="N9:N12" si="0">K9*M9</f>
        <v>800</v>
      </c>
      <c r="O9" s="33"/>
      <c r="P9" s="33"/>
      <c r="Q9" s="33"/>
      <c r="R9" s="33"/>
      <c r="S9" s="33"/>
      <c r="T9" s="33"/>
      <c r="U9" s="33"/>
      <c r="V9" s="9"/>
    </row>
    <row r="10" spans="1:22" ht="15.75" thickBot="1" x14ac:dyDescent="0.3">
      <c r="B10" s="88">
        <v>4</v>
      </c>
      <c r="C10" s="120" t="s">
        <v>10</v>
      </c>
      <c r="D10" s="120"/>
      <c r="E10" s="121"/>
      <c r="F10" s="129">
        <v>44000</v>
      </c>
      <c r="G10" s="70">
        <f>F10/F6</f>
        <v>0.10920552977091658</v>
      </c>
      <c r="H10" s="67" t="s">
        <v>29</v>
      </c>
      <c r="I10" s="131">
        <v>18</v>
      </c>
      <c r="J10" s="72" t="s">
        <v>1</v>
      </c>
      <c r="K10" s="41">
        <f>F10/I10</f>
        <v>2444.4444444444443</v>
      </c>
      <c r="L10" s="65" t="s">
        <v>31</v>
      </c>
      <c r="M10" s="135">
        <v>1</v>
      </c>
      <c r="N10" s="75">
        <f t="shared" si="0"/>
        <v>2444.4444444444443</v>
      </c>
      <c r="O10" s="33"/>
      <c r="P10" s="33"/>
      <c r="Q10" s="33"/>
      <c r="R10" s="33"/>
      <c r="S10" s="33"/>
      <c r="T10" s="33"/>
      <c r="U10" s="33"/>
      <c r="V10" s="9"/>
    </row>
    <row r="11" spans="1:22" ht="15.75" thickBot="1" x14ac:dyDescent="0.3">
      <c r="B11" s="76">
        <v>5</v>
      </c>
      <c r="C11" s="120" t="s">
        <v>12</v>
      </c>
      <c r="D11" s="120"/>
      <c r="E11" s="121"/>
      <c r="F11" s="130">
        <v>20000</v>
      </c>
      <c r="G11" s="70">
        <f>F11/F6</f>
        <v>4.9638877168598446E-2</v>
      </c>
      <c r="H11" s="68" t="s">
        <v>28</v>
      </c>
      <c r="I11" s="132">
        <v>24</v>
      </c>
      <c r="J11" s="73" t="s">
        <v>1</v>
      </c>
      <c r="K11" s="41">
        <f>F11/I11</f>
        <v>833.33333333333337</v>
      </c>
      <c r="L11" s="65" t="s">
        <v>3</v>
      </c>
      <c r="M11" s="135">
        <v>1</v>
      </c>
      <c r="N11" s="75">
        <f t="shared" si="0"/>
        <v>833.33333333333337</v>
      </c>
      <c r="O11" s="33"/>
      <c r="P11" s="33"/>
      <c r="Q11" s="33"/>
      <c r="R11" s="33"/>
      <c r="S11" s="33"/>
      <c r="T11" s="33"/>
      <c r="U11" s="33"/>
      <c r="V11" s="9"/>
    </row>
    <row r="12" spans="1:22" ht="15.75" thickBot="1" x14ac:dyDescent="0.3">
      <c r="B12" s="76">
        <v>6</v>
      </c>
      <c r="C12" s="120" t="s">
        <v>0</v>
      </c>
      <c r="D12" s="120"/>
      <c r="E12" s="121"/>
      <c r="F12" s="130">
        <f>I12*K12</f>
        <v>76860</v>
      </c>
      <c r="G12" s="70">
        <f>F12/F6</f>
        <v>0.19076220495892382</v>
      </c>
      <c r="H12" s="68" t="s">
        <v>32</v>
      </c>
      <c r="I12" s="132">
        <v>183</v>
      </c>
      <c r="J12" s="73" t="s">
        <v>2</v>
      </c>
      <c r="K12" s="41">
        <v>420</v>
      </c>
      <c r="L12" s="65" t="s">
        <v>4</v>
      </c>
      <c r="M12" s="135">
        <f>3+1</f>
        <v>4</v>
      </c>
      <c r="N12" s="75">
        <f t="shared" si="0"/>
        <v>1680</v>
      </c>
      <c r="O12" s="33"/>
      <c r="P12" s="33"/>
      <c r="Q12" s="33"/>
      <c r="R12" s="33"/>
      <c r="S12" s="33"/>
      <c r="T12" s="33"/>
      <c r="U12" s="33"/>
      <c r="V12" s="9"/>
    </row>
    <row r="13" spans="1:22" s="27" customFormat="1" x14ac:dyDescent="0.25">
      <c r="A13" s="90"/>
      <c r="B13" s="42"/>
      <c r="C13" s="43"/>
      <c r="D13" s="43"/>
      <c r="E13" s="43"/>
      <c r="F13" s="44"/>
      <c r="G13" s="45"/>
      <c r="H13" s="46"/>
      <c r="I13" s="47"/>
      <c r="J13" s="43"/>
      <c r="K13" s="48"/>
      <c r="L13" s="49"/>
      <c r="M13" s="47"/>
      <c r="N13" s="59">
        <f>SUM(N7:N12)</f>
        <v>10366.988304093567</v>
      </c>
      <c r="O13" s="62"/>
      <c r="P13" s="62"/>
      <c r="Q13" s="62"/>
      <c r="R13" s="62"/>
      <c r="S13" s="62"/>
      <c r="T13" s="62"/>
      <c r="U13" s="62"/>
      <c r="V13" s="63"/>
    </row>
    <row r="14" spans="1:22" x14ac:dyDescent="0.25">
      <c r="B14" s="30"/>
      <c r="C14" s="33"/>
      <c r="D14" s="33"/>
      <c r="E14" s="33"/>
      <c r="F14" s="77"/>
      <c r="G14" s="33"/>
      <c r="H14" s="33"/>
      <c r="I14" s="33"/>
      <c r="J14" s="33"/>
      <c r="K14" s="33"/>
      <c r="L14" s="33"/>
      <c r="M14" s="33"/>
      <c r="N14" s="122" t="s">
        <v>27</v>
      </c>
      <c r="O14" s="33"/>
      <c r="P14" s="33"/>
      <c r="Q14" s="33"/>
      <c r="R14" s="33"/>
      <c r="S14" s="33"/>
      <c r="T14" s="33"/>
      <c r="U14" s="33"/>
      <c r="V14" s="9"/>
    </row>
    <row r="15" spans="1:22" x14ac:dyDescent="0.25">
      <c r="B15" s="30"/>
      <c r="C15" s="33" t="s">
        <v>30</v>
      </c>
      <c r="D15" s="50"/>
      <c r="E15" s="50"/>
      <c r="F15" s="50"/>
      <c r="G15" s="50"/>
      <c r="H15" s="50"/>
      <c r="I15" s="50"/>
      <c r="J15" s="79"/>
      <c r="K15" s="50"/>
      <c r="L15" s="50"/>
      <c r="M15" s="50"/>
      <c r="N15" s="122"/>
      <c r="O15" s="50"/>
      <c r="P15" s="50"/>
      <c r="Q15" s="50"/>
      <c r="R15" s="50"/>
      <c r="S15" s="50"/>
      <c r="T15" s="50"/>
      <c r="U15" s="50"/>
      <c r="V15" s="9"/>
    </row>
    <row r="16" spans="1:22" x14ac:dyDescent="0.25">
      <c r="B16" s="30"/>
      <c r="C16" s="33" t="s">
        <v>41</v>
      </c>
      <c r="D16" s="50"/>
      <c r="E16" s="50"/>
      <c r="F16" s="50"/>
      <c r="G16" s="50"/>
      <c r="H16" s="50"/>
      <c r="I16" s="50"/>
      <c r="J16" s="79"/>
      <c r="K16" s="50"/>
      <c r="L16" s="50"/>
      <c r="M16" s="50"/>
      <c r="N16" s="81"/>
      <c r="O16" s="50"/>
      <c r="P16" s="50"/>
      <c r="Q16" s="50"/>
      <c r="R16" s="50"/>
      <c r="S16" s="50"/>
      <c r="T16" s="50"/>
      <c r="U16" s="50"/>
      <c r="V16" s="9"/>
    </row>
    <row r="17" spans="2:22" x14ac:dyDescent="0.25">
      <c r="B17" s="30"/>
      <c r="C17" s="39" t="s">
        <v>37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57"/>
      <c r="O17" s="33"/>
      <c r="P17" s="33"/>
      <c r="Q17" s="33"/>
      <c r="R17" s="33"/>
      <c r="S17" s="33"/>
      <c r="T17" s="33"/>
      <c r="U17" s="33"/>
      <c r="V17" s="9"/>
    </row>
    <row r="18" spans="2:22" x14ac:dyDescent="0.25">
      <c r="B18" s="30"/>
      <c r="C18" s="39" t="s">
        <v>38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60"/>
      <c r="O18" s="51"/>
      <c r="P18" s="51"/>
      <c r="Q18" s="51"/>
      <c r="R18" s="51"/>
      <c r="S18" s="51"/>
      <c r="T18" s="51"/>
      <c r="U18" s="51"/>
      <c r="V18" s="9"/>
    </row>
    <row r="19" spans="2:22" x14ac:dyDescent="0.25">
      <c r="B19" s="30"/>
      <c r="C19" s="39" t="s">
        <v>39</v>
      </c>
      <c r="D19" s="51"/>
      <c r="E19" s="51"/>
      <c r="F19" s="51"/>
      <c r="G19" s="51"/>
      <c r="H19" s="51"/>
      <c r="I19" s="51"/>
      <c r="J19" s="51"/>
      <c r="K19" s="51"/>
      <c r="L19" s="82"/>
      <c r="M19" s="83"/>
      <c r="N19" s="84"/>
      <c r="O19" s="51"/>
      <c r="P19" s="51"/>
      <c r="Q19" s="51"/>
      <c r="R19" s="51"/>
      <c r="S19" s="51"/>
      <c r="T19" s="51"/>
      <c r="U19" s="51"/>
      <c r="V19" s="9"/>
    </row>
    <row r="20" spans="2:22" x14ac:dyDescent="0.25">
      <c r="B20" s="30"/>
      <c r="C20" s="39" t="s">
        <v>40</v>
      </c>
      <c r="D20" s="50"/>
      <c r="E20" s="50"/>
      <c r="F20" s="52"/>
      <c r="G20" s="33"/>
      <c r="H20" s="33"/>
      <c r="I20" s="33"/>
      <c r="J20" s="78"/>
      <c r="K20" s="33"/>
      <c r="L20" s="85"/>
      <c r="M20" s="86"/>
      <c r="N20" s="87"/>
      <c r="O20" s="33"/>
      <c r="P20" s="33"/>
      <c r="Q20" s="33"/>
      <c r="R20" s="33"/>
      <c r="S20" s="33"/>
      <c r="T20" s="33"/>
      <c r="U20" s="33"/>
      <c r="V20" s="9"/>
    </row>
    <row r="21" spans="2:22" ht="15.75" thickBot="1" x14ac:dyDescent="0.3"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61"/>
      <c r="O21" s="33"/>
      <c r="P21" s="33"/>
      <c r="Q21" s="33"/>
      <c r="R21" s="33"/>
      <c r="S21" s="33"/>
      <c r="T21" s="33"/>
      <c r="U21" s="33"/>
      <c r="V21" s="9"/>
    </row>
    <row r="22" spans="2:22" x14ac:dyDescent="0.25">
      <c r="B22" s="123" t="s">
        <v>5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4"/>
      <c r="P22" s="124"/>
      <c r="Q22" s="124"/>
      <c r="R22" s="124"/>
      <c r="S22" s="124"/>
      <c r="T22" s="124"/>
      <c r="U22" s="124"/>
    </row>
    <row r="23" spans="2:22" x14ac:dyDescent="0.25">
      <c r="B23" s="39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</row>
    <row r="24" spans="2:22" x14ac:dyDescent="0.25">
      <c r="B24" s="39"/>
      <c r="C24" s="33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</row>
    <row r="25" spans="2:22" x14ac:dyDescent="0.25">
      <c r="B25" s="39"/>
      <c r="C25" s="33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</row>
    <row r="26" spans="2:22" x14ac:dyDescent="0.25">
      <c r="B26" s="39"/>
      <c r="C26" s="33"/>
      <c r="D26" s="50"/>
      <c r="E26" s="50"/>
      <c r="F26" s="51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</row>
    <row r="27" spans="2:22" x14ac:dyDescent="0.25">
      <c r="B27" s="39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</row>
  </sheetData>
  <mergeCells count="12">
    <mergeCell ref="C27:U27"/>
    <mergeCell ref="K3:L3"/>
    <mergeCell ref="C6:E6"/>
    <mergeCell ref="I5:J5"/>
    <mergeCell ref="C7:E7"/>
    <mergeCell ref="C11:E11"/>
    <mergeCell ref="C12:E12"/>
    <mergeCell ref="N14:N15"/>
    <mergeCell ref="B22:U22"/>
    <mergeCell ref="C9:E9"/>
    <mergeCell ref="C10:E10"/>
    <mergeCell ref="C8:E8"/>
  </mergeCells>
  <pageMargins left="0.25" right="0.25" top="0.75" bottom="0.75" header="0.3" footer="0.3"/>
  <pageSetup paperSize="9" orientation="landscape" r:id="rId1"/>
  <ignoredErrors>
    <ignoredError sqref="K9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9F5C04041DD6438663D1460855A19C" ma:contentTypeVersion="12" ma:contentTypeDescription="Create a new document." ma:contentTypeScope="" ma:versionID="3059ba77c07a3267aa8bdea6eb07be96">
  <xsd:schema xmlns:xsd="http://www.w3.org/2001/XMLSchema" xmlns:xs="http://www.w3.org/2001/XMLSchema" xmlns:p="http://schemas.microsoft.com/office/2006/metadata/properties" xmlns:ns3="0bbb9bed-1514-4cfc-be90-d86dc54ad685" xmlns:ns4="8c6c87a7-5887-4563-928c-dc751ea6a764" targetNamespace="http://schemas.microsoft.com/office/2006/metadata/properties" ma:root="true" ma:fieldsID="f8cbad9b037cabd6c4660cc139a5d164" ns3:_="" ns4:_="">
    <xsd:import namespace="0bbb9bed-1514-4cfc-be90-d86dc54ad685"/>
    <xsd:import namespace="8c6c87a7-5887-4563-928c-dc751ea6a7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bb9bed-1514-4cfc-be90-d86dc54ad6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c87a7-5887-4563-928c-dc751ea6a7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3296B2-BAF9-428D-B0F3-79DB78EB363B}">
  <ds:schemaRefs>
    <ds:schemaRef ds:uri="0bbb9bed-1514-4cfc-be90-d86dc54ad685"/>
    <ds:schemaRef ds:uri="http://purl.org/dc/elements/1.1/"/>
    <ds:schemaRef ds:uri="http://schemas.microsoft.com/office/2006/metadata/properties"/>
    <ds:schemaRef ds:uri="http://schemas.microsoft.com/office/2006/documentManagement/types"/>
    <ds:schemaRef ds:uri="8c6c87a7-5887-4563-928c-dc751ea6a764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A472BAA-4959-4C5A-A134-2B72616068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bb9bed-1514-4cfc-be90-d86dc54ad685"/>
    <ds:schemaRef ds:uri="8c6c87a7-5887-4563-928c-dc751ea6a7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09B138-6B85-4FD0-80DE-8FBB8D20F8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Drgoň Miloš</cp:lastModifiedBy>
  <cp:lastPrinted>2021-07-07T10:31:28Z</cp:lastPrinted>
  <dcterms:created xsi:type="dcterms:W3CDTF">2016-09-30T11:56:46Z</dcterms:created>
  <dcterms:modified xsi:type="dcterms:W3CDTF">2021-09-21T12:27:15Z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0x0101004D9F5C04041DD6438663D1460855A19C</vt:lpwstr>
  </property>
</Properties>
</file>