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akbasket-my.sharepoint.com/personal/kuffa_slovakbasket_sk/Documents/VV SBA/"/>
    </mc:Choice>
  </mc:AlternateContent>
  <xr:revisionPtr revIDLastSave="0" documentId="8_{6636225B-5612-4D10-8558-7FE60D84EA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rehlad" sheetId="7" r:id="rId1"/>
    <sheet name="U20W" sheetId="1" r:id="rId2"/>
    <sheet name="U18W" sheetId="2" r:id="rId3"/>
    <sheet name="U16W" sheetId="3" r:id="rId4"/>
    <sheet name="U20M" sheetId="4" r:id="rId5"/>
    <sheet name="U18M" sheetId="5" r:id="rId6"/>
    <sheet name="U16M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7" l="1"/>
  <c r="J14" i="6"/>
  <c r="J10" i="4"/>
  <c r="J14" i="3"/>
  <c r="J13" i="3"/>
  <c r="H16" i="7"/>
  <c r="H15" i="7"/>
  <c r="B24" i="6"/>
  <c r="A24" i="6"/>
  <c r="B25" i="5"/>
  <c r="A25" i="5"/>
  <c r="B26" i="4"/>
  <c r="A26" i="4"/>
  <c r="B26" i="3"/>
  <c r="A26" i="3"/>
  <c r="C26" i="3" s="1"/>
  <c r="C24" i="6" l="1"/>
  <c r="C25" i="5"/>
  <c r="C26" i="4"/>
  <c r="E22" i="7"/>
  <c r="E23" i="7"/>
  <c r="E24" i="7"/>
  <c r="E25" i="7"/>
  <c r="E26" i="7"/>
  <c r="E27" i="7"/>
  <c r="E28" i="7"/>
  <c r="E29" i="7"/>
  <c r="E30" i="7"/>
  <c r="E31" i="7"/>
  <c r="E32" i="7"/>
  <c r="E21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" i="7"/>
  <c r="I17" i="1"/>
  <c r="J3" i="1"/>
  <c r="B27" i="2"/>
  <c r="A27" i="2"/>
  <c r="J15" i="1"/>
  <c r="J6" i="1"/>
  <c r="J14" i="1"/>
  <c r="J13" i="1"/>
  <c r="J12" i="1"/>
  <c r="J9" i="1"/>
  <c r="J8" i="1"/>
  <c r="J7" i="1"/>
  <c r="J5" i="1"/>
  <c r="J4" i="1"/>
  <c r="J13" i="6"/>
  <c r="I12" i="6"/>
  <c r="J12" i="6" s="1"/>
  <c r="J11" i="6"/>
  <c r="I10" i="6"/>
  <c r="J10" i="6" s="1"/>
  <c r="I9" i="6"/>
  <c r="J9" i="6" s="1"/>
  <c r="I8" i="6"/>
  <c r="J8" i="6" s="1"/>
  <c r="I7" i="6"/>
  <c r="J7" i="6" s="1"/>
  <c r="I6" i="6"/>
  <c r="J6" i="6" s="1"/>
  <c r="J5" i="6"/>
  <c r="I4" i="6"/>
  <c r="I3" i="6"/>
  <c r="J3" i="6" s="1"/>
  <c r="I2" i="6"/>
  <c r="I12" i="5"/>
  <c r="J12" i="5" s="1"/>
  <c r="J11" i="5"/>
  <c r="J10" i="5"/>
  <c r="J9" i="5"/>
  <c r="I8" i="5"/>
  <c r="J8" i="5" s="1"/>
  <c r="I7" i="5"/>
  <c r="J7" i="5" s="1"/>
  <c r="I6" i="5"/>
  <c r="J6" i="5" s="1"/>
  <c r="J5" i="5"/>
  <c r="I4" i="5"/>
  <c r="J4" i="5" s="1"/>
  <c r="I3" i="5"/>
  <c r="J3" i="5" s="1"/>
  <c r="I2" i="5"/>
  <c r="J2" i="5" s="1"/>
  <c r="J9" i="4"/>
  <c r="I8" i="4"/>
  <c r="J8" i="4" s="1"/>
  <c r="J7" i="4"/>
  <c r="I6" i="4"/>
  <c r="J6" i="4" s="1"/>
  <c r="J5" i="4"/>
  <c r="I4" i="4"/>
  <c r="I3" i="4"/>
  <c r="J3" i="4" s="1"/>
  <c r="I2" i="4"/>
  <c r="J12" i="3"/>
  <c r="I9" i="3"/>
  <c r="J9" i="3" s="1"/>
  <c r="I7" i="3"/>
  <c r="J7" i="3" s="1"/>
  <c r="I6" i="3"/>
  <c r="J6" i="3" s="1"/>
  <c r="I5" i="3"/>
  <c r="J5" i="3" s="1"/>
  <c r="I3" i="3"/>
  <c r="I11" i="3"/>
  <c r="J11" i="3" s="1"/>
  <c r="I10" i="3"/>
  <c r="J10" i="3" s="1"/>
  <c r="I8" i="3"/>
  <c r="J8" i="3" s="1"/>
  <c r="I4" i="3"/>
  <c r="J2" i="3"/>
  <c r="I11" i="2"/>
  <c r="J11" i="2" s="1"/>
  <c r="I10" i="2"/>
  <c r="J10" i="2" s="1"/>
  <c r="J9" i="2"/>
  <c r="I8" i="2"/>
  <c r="J8" i="2" s="1"/>
  <c r="J7" i="2"/>
  <c r="I6" i="2"/>
  <c r="J6" i="2" s="1"/>
  <c r="I5" i="2"/>
  <c r="J5" i="2" s="1"/>
  <c r="I4" i="2"/>
  <c r="J4" i="2" s="1"/>
  <c r="J3" i="2"/>
  <c r="J2" i="2"/>
  <c r="J11" i="1"/>
  <c r="J10" i="1"/>
  <c r="A25" i="1"/>
  <c r="I17" i="6" l="1"/>
  <c r="J4" i="6"/>
  <c r="J2" i="4"/>
  <c r="I13" i="4"/>
  <c r="J4" i="4"/>
  <c r="J3" i="3"/>
  <c r="I16" i="3"/>
  <c r="J4" i="3"/>
  <c r="J17" i="1"/>
  <c r="H5" i="7"/>
  <c r="C27" i="2"/>
  <c r="J15" i="2"/>
  <c r="I15" i="2"/>
  <c r="J2" i="6"/>
  <c r="J14" i="5"/>
  <c r="I14" i="5"/>
  <c r="B25" i="1"/>
  <c r="C25" i="1" s="1"/>
  <c r="J17" i="6" l="1"/>
  <c r="J13" i="4"/>
  <c r="J16" i="3"/>
</calcChain>
</file>

<file path=xl/sharedStrings.xml><?xml version="1.0" encoding="utf-8"?>
<sst xmlns="http://schemas.openxmlformats.org/spreadsheetml/2006/main" count="690" uniqueCount="394">
  <si>
    <t>Priezvisko</t>
  </si>
  <si>
    <t>Meno</t>
  </si>
  <si>
    <t>Materský klub</t>
  </si>
  <si>
    <t>Sofia</t>
  </si>
  <si>
    <t>Bohušová</t>
  </si>
  <si>
    <t>Barbora</t>
  </si>
  <si>
    <t>BAM Poprad</t>
  </si>
  <si>
    <t>Michaela</t>
  </si>
  <si>
    <t>Jana</t>
  </si>
  <si>
    <t>BK Slovan Bratislava</t>
  </si>
  <si>
    <t>Zuzana</t>
  </si>
  <si>
    <t>Lelkes</t>
  </si>
  <si>
    <t>Barbara</t>
  </si>
  <si>
    <t>Lysová</t>
  </si>
  <si>
    <t>Plavnická</t>
  </si>
  <si>
    <t>Kamila</t>
  </si>
  <si>
    <t>Rodáková</t>
  </si>
  <si>
    <t>Ema</t>
  </si>
  <si>
    <t>Virasztóová</t>
  </si>
  <si>
    <t>Dohňanská</t>
  </si>
  <si>
    <t>Gréta</t>
  </si>
  <si>
    <t>Dovčíková</t>
  </si>
  <si>
    <t>Martina</t>
  </si>
  <si>
    <t>Holíková</t>
  </si>
  <si>
    <t>Erika</t>
  </si>
  <si>
    <t>Ištoňová</t>
  </si>
  <si>
    <t>Miriam</t>
  </si>
  <si>
    <t>Jendrichovská</t>
  </si>
  <si>
    <t>Lucia</t>
  </si>
  <si>
    <t>Mesárošová</t>
  </si>
  <si>
    <t>Alena</t>
  </si>
  <si>
    <t>Oborilová</t>
  </si>
  <si>
    <t>Petra</t>
  </si>
  <si>
    <t>Tereza</t>
  </si>
  <si>
    <t>Scherhauferová</t>
  </si>
  <si>
    <t>Simona</t>
  </si>
  <si>
    <t>Šimčíková</t>
  </si>
  <si>
    <t>Šunová</t>
  </si>
  <si>
    <t>Vargová</t>
  </si>
  <si>
    <t>Žilinská</t>
  </si>
  <si>
    <t>BKM Nitra</t>
  </si>
  <si>
    <t>Dulovičova</t>
  </si>
  <si>
    <t>Emma</t>
  </si>
  <si>
    <t>Neuschlová</t>
  </si>
  <si>
    <t>Good Angels</t>
  </si>
  <si>
    <t>Gavláková</t>
  </si>
  <si>
    <t>Saša</t>
  </si>
  <si>
    <t>Dát. nar.</t>
  </si>
  <si>
    <t>body za širšiu nomináciu FIBA</t>
  </si>
  <si>
    <t>body za užšiu nomináciu FIBA</t>
  </si>
  <si>
    <t>body</t>
  </si>
  <si>
    <t>dotácia   (1 bod = 420 eur)</t>
  </si>
  <si>
    <t>Simko</t>
  </si>
  <si>
    <t>Maros</t>
  </si>
  <si>
    <t>21.6.2005</t>
  </si>
  <si>
    <t>Matusek</t>
  </si>
  <si>
    <t>Julius</t>
  </si>
  <si>
    <t>9.9.2005</t>
  </si>
  <si>
    <t>Hudec</t>
  </si>
  <si>
    <t>Robert</t>
  </si>
  <si>
    <t>30.10.2005</t>
  </si>
  <si>
    <t>BK Inter Bratislava</t>
  </si>
  <si>
    <t>Simonides</t>
  </si>
  <si>
    <t>Marek</t>
  </si>
  <si>
    <t>5.4.2005</t>
  </si>
  <si>
    <t>MBA Prievidza</t>
  </si>
  <si>
    <t>Urban</t>
  </si>
  <si>
    <t>Lubomir</t>
  </si>
  <si>
    <t>15.2.2005</t>
  </si>
  <si>
    <t>Pospisil</t>
  </si>
  <si>
    <t>Martin</t>
  </si>
  <si>
    <t>11.9.2006</t>
  </si>
  <si>
    <t>Chlupis</t>
  </si>
  <si>
    <t>20.9.2006</t>
  </si>
  <si>
    <t>Kovacik</t>
  </si>
  <si>
    <t>Peter</t>
  </si>
  <si>
    <t>15.3.2005</t>
  </si>
  <si>
    <t>Kralik</t>
  </si>
  <si>
    <t>Adam</t>
  </si>
  <si>
    <t>7.5.2005</t>
  </si>
  <si>
    <t>Telicak</t>
  </si>
  <si>
    <t>Radoslav</t>
  </si>
  <si>
    <t>8.10.2005</t>
  </si>
  <si>
    <t>Koller</t>
  </si>
  <si>
    <t>Daniel</t>
  </si>
  <si>
    <t>24.6.2005</t>
  </si>
  <si>
    <t>Farkas</t>
  </si>
  <si>
    <t>Nikolas</t>
  </si>
  <si>
    <t>8.12.2005</t>
  </si>
  <si>
    <t>Nantes Basket Hermine</t>
  </si>
  <si>
    <t>Vrabcek</t>
  </si>
  <si>
    <t>Matus</t>
  </si>
  <si>
    <t>23.1.2005</t>
  </si>
  <si>
    <t>Ondrus</t>
  </si>
  <si>
    <t>Richard</t>
  </si>
  <si>
    <t>9.5.2005</t>
  </si>
  <si>
    <t>Barnak</t>
  </si>
  <si>
    <t>Denis</t>
  </si>
  <si>
    <t>Corba</t>
  </si>
  <si>
    <t>Andrej</t>
  </si>
  <si>
    <t>4.7.2005</t>
  </si>
  <si>
    <t>Kollar</t>
  </si>
  <si>
    <t>Jakub</t>
  </si>
  <si>
    <t>3.2.2005</t>
  </si>
  <si>
    <t>Kulcar</t>
  </si>
  <si>
    <t>Lukas</t>
  </si>
  <si>
    <t>25.8.2005</t>
  </si>
  <si>
    <t>Luttmerding</t>
  </si>
  <si>
    <t>10.1.2005</t>
  </si>
  <si>
    <t>Matulik</t>
  </si>
  <si>
    <t>jakub</t>
  </si>
  <si>
    <t>18.9.2005</t>
  </si>
  <si>
    <t>Weber</t>
  </si>
  <si>
    <t>Mark</t>
  </si>
  <si>
    <t>5.7.2005</t>
  </si>
  <si>
    <t>Szmerekova</t>
  </si>
  <si>
    <t>16.11.2005</t>
  </si>
  <si>
    <t>Jakabova</t>
  </si>
  <si>
    <t>Viktoria</t>
  </si>
  <si>
    <t>21.1.2005</t>
  </si>
  <si>
    <t>Uhlikova</t>
  </si>
  <si>
    <t>Diana</t>
  </si>
  <si>
    <t>5.4.2006</t>
  </si>
  <si>
    <t>Da Cruz</t>
  </si>
  <si>
    <t>Carlota Sofia</t>
  </si>
  <si>
    <t>27.11.2006</t>
  </si>
  <si>
    <t>Valova</t>
  </si>
  <si>
    <t>Magdalena</t>
  </si>
  <si>
    <t>4.1.2005</t>
  </si>
  <si>
    <t>Nigutova</t>
  </si>
  <si>
    <t>Radoslava</t>
  </si>
  <si>
    <t>8.5.2005</t>
  </si>
  <si>
    <t>Tomajkova</t>
  </si>
  <si>
    <t>Natalia</t>
  </si>
  <si>
    <t>20.5.2005</t>
  </si>
  <si>
    <t>Tausova</t>
  </si>
  <si>
    <t>Natasa</t>
  </si>
  <si>
    <t>8.5.2006</t>
  </si>
  <si>
    <t>Sediva</t>
  </si>
  <si>
    <t>Katariana</t>
  </si>
  <si>
    <t>13.11.2007</t>
  </si>
  <si>
    <t>Chovanikova</t>
  </si>
  <si>
    <t>Alexandra Sophia</t>
  </si>
  <si>
    <t>25.6.2006</t>
  </si>
  <si>
    <t>Podhradska</t>
  </si>
  <si>
    <t>Tamara</t>
  </si>
  <si>
    <t>23.6.2005</t>
  </si>
  <si>
    <t>Pelanova</t>
  </si>
  <si>
    <t>Alexandra</t>
  </si>
  <si>
    <t>3.12.2006</t>
  </si>
  <si>
    <t>Bacova</t>
  </si>
  <si>
    <t>Kvetoslava</t>
  </si>
  <si>
    <t>23.8.2005</t>
  </si>
  <si>
    <t>Dzurova</t>
  </si>
  <si>
    <t>Nina</t>
  </si>
  <si>
    <t>19.2.2005</t>
  </si>
  <si>
    <t>Krettova</t>
  </si>
  <si>
    <t>Sohpie</t>
  </si>
  <si>
    <t>26.6.2006</t>
  </si>
  <si>
    <t>Majerova</t>
  </si>
  <si>
    <t>Sara</t>
  </si>
  <si>
    <t>18.5.2005</t>
  </si>
  <si>
    <t>Mertova</t>
  </si>
  <si>
    <t>Denisa</t>
  </si>
  <si>
    <t>21.5.2005</t>
  </si>
  <si>
    <t>Molcikova</t>
  </si>
  <si>
    <t>9.6.2006</t>
  </si>
  <si>
    <t>Oravcova</t>
  </si>
  <si>
    <t>18.3.2006</t>
  </si>
  <si>
    <t>Sagalincova</t>
  </si>
  <si>
    <t>10.3.2005</t>
  </si>
  <si>
    <t>Slama</t>
  </si>
  <si>
    <t>Tilda</t>
  </si>
  <si>
    <t>16.8.2006</t>
  </si>
  <si>
    <t>Sliacka</t>
  </si>
  <si>
    <t>17.4.2005</t>
  </si>
  <si>
    <t>Sobotkova</t>
  </si>
  <si>
    <t>23.6.2006</t>
  </si>
  <si>
    <t>Young Angels Kosice</t>
  </si>
  <si>
    <t>BK ASK Slavia Trnava</t>
  </si>
  <si>
    <t>MBK Stara Tura</t>
  </si>
  <si>
    <t>CBK Minibuseuropa Kosice</t>
  </si>
  <si>
    <t>SKP Banska Bystrica</t>
  </si>
  <si>
    <t>MBK Ruzomberok</t>
  </si>
  <si>
    <t>BK Slovan</t>
  </si>
  <si>
    <t>SBK Samorin</t>
  </si>
  <si>
    <t>ZBK Roznava</t>
  </si>
  <si>
    <t>6.2.2004</t>
  </si>
  <si>
    <t>Boros</t>
  </si>
  <si>
    <t>Zsolt</t>
  </si>
  <si>
    <t>6.6.2004</t>
  </si>
  <si>
    <t>Novak</t>
  </si>
  <si>
    <t>David</t>
  </si>
  <si>
    <t>16.5.2003</t>
  </si>
  <si>
    <t>Misal</t>
  </si>
  <si>
    <t>Samuel</t>
  </si>
  <si>
    <t>28.1.2004</t>
  </si>
  <si>
    <t>Randuska</t>
  </si>
  <si>
    <t>6.2.2003</t>
  </si>
  <si>
    <t>Malovec</t>
  </si>
  <si>
    <t>7.1.2003</t>
  </si>
  <si>
    <t>Sebastian</t>
  </si>
  <si>
    <t>3.12.2005</t>
  </si>
  <si>
    <t>Zlocha</t>
  </si>
  <si>
    <t>Jozef</t>
  </si>
  <si>
    <t>21.3.2004</t>
  </si>
  <si>
    <t>Minarovjech</t>
  </si>
  <si>
    <t>Juraj</t>
  </si>
  <si>
    <t>2.5.2004</t>
  </si>
  <si>
    <t>Borodovcak</t>
  </si>
  <si>
    <t>Tomas</t>
  </si>
  <si>
    <t>27.3.2003</t>
  </si>
  <si>
    <t>Solcansky</t>
  </si>
  <si>
    <t>2.11.2004</t>
  </si>
  <si>
    <t>Akantis</t>
  </si>
  <si>
    <t>Filip</t>
  </si>
  <si>
    <t>13.9.2003</t>
  </si>
  <si>
    <t>Brooks</t>
  </si>
  <si>
    <t>Richard Josef</t>
  </si>
  <si>
    <t>22.9.2003</t>
  </si>
  <si>
    <t xml:space="preserve">Hasaj </t>
  </si>
  <si>
    <t>10.3.2004</t>
  </si>
  <si>
    <t>Istok</t>
  </si>
  <si>
    <t>Jakub Jozef</t>
  </si>
  <si>
    <t>31.5.2004</t>
  </si>
  <si>
    <t>Kester</t>
  </si>
  <si>
    <t>Dominik</t>
  </si>
  <si>
    <t>12.7.2004</t>
  </si>
  <si>
    <t>Krc</t>
  </si>
  <si>
    <t>1.12.2003</t>
  </si>
  <si>
    <t>Timotej</t>
  </si>
  <si>
    <t>25.4.2003</t>
  </si>
  <si>
    <t>Roka</t>
  </si>
  <si>
    <t>Alex</t>
  </si>
  <si>
    <t>7.9.2004</t>
  </si>
  <si>
    <t>Vojtko</t>
  </si>
  <si>
    <t>Marco</t>
  </si>
  <si>
    <t>20.9.2004</t>
  </si>
  <si>
    <t>BA Nymbrurk</t>
  </si>
  <si>
    <t>Jserra Catholic High School</t>
  </si>
  <si>
    <t>BK Lokomotiva Sered</t>
  </si>
  <si>
    <t>SKB Junior Patrioti Levice</t>
  </si>
  <si>
    <t>MBK Victoria Zilina</t>
  </si>
  <si>
    <t>Ashland High School</t>
  </si>
  <si>
    <t>BK 04 AC LB Spisska nova Ves</t>
  </si>
  <si>
    <t>BCM Orli</t>
  </si>
  <si>
    <t>SSC Karlsruhe</t>
  </si>
  <si>
    <t>Dulovicova</t>
  </si>
  <si>
    <t>23.12.2003</t>
  </si>
  <si>
    <t>Uzovicova</t>
  </si>
  <si>
    <t>Liana</t>
  </si>
  <si>
    <t>5.3.2004</t>
  </si>
  <si>
    <t>Molnarova</t>
  </si>
  <si>
    <t>Anna Laura</t>
  </si>
  <si>
    <t>9.1.2005</t>
  </si>
  <si>
    <t>Neuschlova</t>
  </si>
  <si>
    <t>24.3.2003</t>
  </si>
  <si>
    <t>Dudonova</t>
  </si>
  <si>
    <t>16.4.2004</t>
  </si>
  <si>
    <t>Terezia</t>
  </si>
  <si>
    <t>28.12.2003</t>
  </si>
  <si>
    <t>1.1.2004</t>
  </si>
  <si>
    <t>5.1.2003</t>
  </si>
  <si>
    <t>Majorosova</t>
  </si>
  <si>
    <t>4.5.2004</t>
  </si>
  <si>
    <t>Misinska</t>
  </si>
  <si>
    <t>8.9.2003</t>
  </si>
  <si>
    <t>Jakubcekova</t>
  </si>
  <si>
    <t>Hana</t>
  </si>
  <si>
    <t>Kristlova</t>
  </si>
  <si>
    <t>Vanda Maria</t>
  </si>
  <si>
    <t>3.3.2003</t>
  </si>
  <si>
    <t>Gavlakova</t>
  </si>
  <si>
    <t>3.8.2004</t>
  </si>
  <si>
    <t>Gaziova</t>
  </si>
  <si>
    <t>Rebeka</t>
  </si>
  <si>
    <t>10.2.2003</t>
  </si>
  <si>
    <t>Jarosova</t>
  </si>
  <si>
    <t>6.3.2003</t>
  </si>
  <si>
    <t>Kmetoniova</t>
  </si>
  <si>
    <t>17.7.2003</t>
  </si>
  <si>
    <t>Kolesarova</t>
  </si>
  <si>
    <t>18.6.2003</t>
  </si>
  <si>
    <t>Kollarova</t>
  </si>
  <si>
    <t>Dominika</t>
  </si>
  <si>
    <t>4.2.2004</t>
  </si>
  <si>
    <t>Kubinova</t>
  </si>
  <si>
    <t>25.5.2004</t>
  </si>
  <si>
    <t>Michlikova</t>
  </si>
  <si>
    <t>11.12.2004</t>
  </si>
  <si>
    <t>Nagyova</t>
  </si>
  <si>
    <t>28.9.2004</t>
  </si>
  <si>
    <t>Svoradova</t>
  </si>
  <si>
    <t>Adriana</t>
  </si>
  <si>
    <t>14.7.2004</t>
  </si>
  <si>
    <t>Vandlikova</t>
  </si>
  <si>
    <t>18.7.2003</t>
  </si>
  <si>
    <t>31.12.2004</t>
  </si>
  <si>
    <t>Soproni Darazsak Sportakademia</t>
  </si>
  <si>
    <t>Piestansky Cajky</t>
  </si>
  <si>
    <t>BK ZS Zvolen</t>
  </si>
  <si>
    <t>BK Klokani Ivanka pri Dunaji</t>
  </si>
  <si>
    <t>SBK Spisska nova Ves</t>
  </si>
  <si>
    <t>Matuska</t>
  </si>
  <si>
    <t>Maxim</t>
  </si>
  <si>
    <t>22.11.2002</t>
  </si>
  <si>
    <t>Patrik</t>
  </si>
  <si>
    <t>22.9.2002</t>
  </si>
  <si>
    <t>Lukac</t>
  </si>
  <si>
    <t>Spano</t>
  </si>
  <si>
    <t>19.5.2002</t>
  </si>
  <si>
    <t>Horvath</t>
  </si>
  <si>
    <t>9.1.2001</t>
  </si>
  <si>
    <t>4.3.2002</t>
  </si>
  <si>
    <t>Chaban</t>
  </si>
  <si>
    <t>25.1.2002</t>
  </si>
  <si>
    <t>Hronsky</t>
  </si>
  <si>
    <t>30.6.2003</t>
  </si>
  <si>
    <t>19.1.2002</t>
  </si>
  <si>
    <t>O'Connell</t>
  </si>
  <si>
    <t>Jacob Karol</t>
  </si>
  <si>
    <t>21.9.2001</t>
  </si>
  <si>
    <t>Babic</t>
  </si>
  <si>
    <t>14.8.2001</t>
  </si>
  <si>
    <t>Foltin</t>
  </si>
  <si>
    <t>18.2.2002</t>
  </si>
  <si>
    <t>Javorsky</t>
  </si>
  <si>
    <t>29.12.2002</t>
  </si>
  <si>
    <t>Lastic</t>
  </si>
  <si>
    <t>6.3.2001</t>
  </si>
  <si>
    <t>Lenjik</t>
  </si>
  <si>
    <t>Lysak</t>
  </si>
  <si>
    <t>Adrian</t>
  </si>
  <si>
    <t>27.9.2002</t>
  </si>
  <si>
    <t>25.4.2004</t>
  </si>
  <si>
    <t>Pazicky</t>
  </si>
  <si>
    <t>3.4.2002</t>
  </si>
  <si>
    <t>Sturcel</t>
  </si>
  <si>
    <t>2.6.2001</t>
  </si>
  <si>
    <t>Valentiny</t>
  </si>
  <si>
    <t>30.5.2002</t>
  </si>
  <si>
    <t>Patrioti Levice</t>
  </si>
  <si>
    <t>BK Iskra Svit</t>
  </si>
  <si>
    <t>BA Nymburk</t>
  </si>
  <si>
    <t>MSK BK Ziar nad Hronom</t>
  </si>
  <si>
    <t>Wasatch Academy</t>
  </si>
  <si>
    <t>BKM Iskra</t>
  </si>
  <si>
    <t>Princeton University</t>
  </si>
  <si>
    <t>BKM SPU Nitra</t>
  </si>
  <si>
    <t>BK Jihlava</t>
  </si>
  <si>
    <t>Solano Community College</t>
  </si>
  <si>
    <t>SSB Baskets Wolmirstedt</t>
  </si>
  <si>
    <t>ERA Bastkeball Nymburk</t>
  </si>
  <si>
    <t>Motlow St Community College</t>
  </si>
  <si>
    <t>SBK Spisska Nova Ves</t>
  </si>
  <si>
    <t>Rancik</t>
  </si>
  <si>
    <t>Piestanske Cajky</t>
  </si>
  <si>
    <t>Zenská zložka</t>
  </si>
  <si>
    <t xml:space="preserve">U20W </t>
  </si>
  <si>
    <t xml:space="preserve">U18W </t>
  </si>
  <si>
    <t xml:space="preserve">U16W </t>
  </si>
  <si>
    <t>Spolu</t>
  </si>
  <si>
    <t>Mužská zložka</t>
  </si>
  <si>
    <t xml:space="preserve">420 Eur za bod </t>
  </si>
  <si>
    <t>reprikov mohlo mat max 24 clennu sirsiu nominaciu a 12 clennu uzsiu nominaciu</t>
  </si>
  <si>
    <t>je teda maximalny pocet bodov, ktore su dotovane sumou 90000 eur</t>
  </si>
  <si>
    <t xml:space="preserve">bola suma jedneho bodu, ktora sa planovala </t>
  </si>
  <si>
    <t>kedze body nedostavaju zahranicne kluby, tak je bodov menej - vid zlte v zalozkach</t>
  </si>
  <si>
    <t>Nemecko</t>
  </si>
  <si>
    <t>VV SBA rozhodol nasledovne:</t>
  </si>
  <si>
    <t>urcil hodnotu bodu 420 eur za bod mladeznickeho reprezentanta</t>
  </si>
  <si>
    <t>183 bodov</t>
  </si>
  <si>
    <t>Kraislova</t>
  </si>
  <si>
    <t>Janstova</t>
  </si>
  <si>
    <t>Spisiakova</t>
  </si>
  <si>
    <t>SKBD Spisska nova Ves</t>
  </si>
  <si>
    <t>Vanovcekova</t>
  </si>
  <si>
    <t>Lillian</t>
  </si>
  <si>
    <t>BK ZŠ Zvolen</t>
  </si>
  <si>
    <t>ŠBK Junior Levice</t>
  </si>
  <si>
    <t xml:space="preserve">BK Inter Bratislava </t>
  </si>
  <si>
    <t>Harabin</t>
  </si>
  <si>
    <t>SBK Junior Levice</t>
  </si>
  <si>
    <t>ŠŠK B.S.C. Bratislava</t>
  </si>
  <si>
    <t>Young Angels Academy</t>
  </si>
  <si>
    <t>AŠK Lokomotíva Sereď</t>
  </si>
  <si>
    <t>SBZ Piestansky Cajky</t>
  </si>
  <si>
    <t>BKM Junior UKF Nitra</t>
  </si>
  <si>
    <t>Inter Bratislava mladez</t>
  </si>
  <si>
    <t>BKM Svit</t>
  </si>
  <si>
    <t>SKB Junior Levice</t>
  </si>
  <si>
    <t>RIM Basket Košice</t>
  </si>
  <si>
    <t>SKB Junior  Levice</t>
  </si>
  <si>
    <t>ŠŠK B.SC.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</si>
</sst>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14" fontId="4" fillId="0" borderId="0" xfId="0" applyNumberFormat="1" applyFont="1" applyFill="1" applyBorder="1" applyAlignment="1">
      <alignment horizontal="left" wrapText="1"/>
    </xf>
    <xf numFmtId="0" fontId="0" fillId="0" borderId="0" xfId="0" applyFill="1"/>
    <xf numFmtId="0" fontId="5" fillId="0" borderId="0" xfId="1" applyFill="1"/>
    <xf numFmtId="0" fontId="4" fillId="0" borderId="0" xfId="0" applyFont="1" applyFill="1" applyAlignment="1">
      <alignment horizontal="left" wrapText="1"/>
    </xf>
    <xf numFmtId="14" fontId="4" fillId="0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/>
    <xf numFmtId="14" fontId="4" fillId="0" borderId="0" xfId="0" applyNumberFormat="1" applyFont="1" applyFill="1" applyAlignment="1">
      <alignment horizontal="left"/>
    </xf>
    <xf numFmtId="0" fontId="4" fillId="0" borderId="0" xfId="0" applyFont="1" applyFill="1"/>
    <xf numFmtId="164" fontId="0" fillId="0" borderId="0" xfId="0" applyNumberFormat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9" fillId="0" borderId="4" xfId="0" applyFont="1" applyBorder="1"/>
    <xf numFmtId="0" fontId="9" fillId="0" borderId="5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3" borderId="0" xfId="0" applyFill="1"/>
    <xf numFmtId="0" fontId="7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/>
    <xf numFmtId="2" fontId="0" fillId="0" borderId="0" xfId="0" applyNumberFormat="1" applyFill="1"/>
    <xf numFmtId="0" fontId="2" fillId="4" borderId="1" xfId="0" applyFont="1" applyFill="1" applyBorder="1" applyAlignment="1">
      <alignment wrapText="1"/>
    </xf>
    <xf numFmtId="0" fontId="0" fillId="4" borderId="0" xfId="0" applyFill="1"/>
    <xf numFmtId="0" fontId="2" fillId="4" borderId="3" xfId="0" applyFont="1" applyFill="1" applyBorder="1" applyAlignment="1">
      <alignment wrapText="1"/>
    </xf>
    <xf numFmtId="0" fontId="0" fillId="4" borderId="1" xfId="0" applyFill="1" applyBorder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0" xfId="0" applyFont="1" applyFill="1"/>
    <xf numFmtId="0" fontId="9" fillId="4" borderId="0" xfId="0" applyFont="1" applyFill="1"/>
    <xf numFmtId="0" fontId="9" fillId="3" borderId="0" xfId="0" applyFont="1" applyFill="1"/>
    <xf numFmtId="0" fontId="1" fillId="0" borderId="0" xfId="0" applyFont="1"/>
    <xf numFmtId="0" fontId="0" fillId="4" borderId="6" xfId="0" applyFill="1" applyBorder="1"/>
    <xf numFmtId="164" fontId="0" fillId="0" borderId="6" xfId="0" applyNumberFormat="1" applyFill="1" applyBorder="1"/>
    <xf numFmtId="164" fontId="1" fillId="0" borderId="6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D9" sqref="D9"/>
    </sheetView>
  </sheetViews>
  <sheetFormatPr defaultColWidth="8.85546875" defaultRowHeight="15" x14ac:dyDescent="0.25"/>
  <cols>
    <col min="1" max="1" width="25.7109375" bestFit="1" customWidth="1"/>
    <col min="2" max="2" width="16.42578125" customWidth="1"/>
    <col min="3" max="3" width="17.42578125" customWidth="1"/>
    <col min="4" max="4" width="17.7109375" customWidth="1"/>
    <col min="5" max="5" width="18" customWidth="1"/>
    <col min="6" max="6" width="13" bestFit="1" customWidth="1"/>
    <col min="7" max="9" width="6" bestFit="1" customWidth="1"/>
    <col min="10" max="10" width="5.42578125" bestFit="1" customWidth="1"/>
    <col min="15" max="15" width="12.85546875" bestFit="1" customWidth="1"/>
  </cols>
  <sheetData>
    <row r="1" spans="1:18" ht="15.75" thickBot="1" x14ac:dyDescent="0.3">
      <c r="A1" s="30" t="s">
        <v>357</v>
      </c>
      <c r="B1" s="30" t="s">
        <v>358</v>
      </c>
      <c r="C1" s="30" t="s">
        <v>359</v>
      </c>
      <c r="D1" s="30" t="s">
        <v>360</v>
      </c>
      <c r="E1" s="30" t="s">
        <v>361</v>
      </c>
    </row>
    <row r="2" spans="1:18" x14ac:dyDescent="0.25">
      <c r="A2" s="44" t="s">
        <v>384</v>
      </c>
      <c r="B2" s="29">
        <v>1260</v>
      </c>
      <c r="C2" s="29">
        <v>4620</v>
      </c>
      <c r="D2" s="29">
        <v>4200</v>
      </c>
      <c r="E2" s="29">
        <f t="shared" ref="E2:E19" si="0">B2+C2+D2</f>
        <v>10080</v>
      </c>
    </row>
    <row r="3" spans="1:18" x14ac:dyDescent="0.25">
      <c r="A3" s="42" t="s">
        <v>385</v>
      </c>
      <c r="B3" s="24">
        <v>420</v>
      </c>
      <c r="C3" s="24">
        <v>3360</v>
      </c>
      <c r="D3" s="24"/>
      <c r="E3" s="24">
        <f t="shared" si="0"/>
        <v>3780</v>
      </c>
      <c r="H3" t="s">
        <v>371</v>
      </c>
    </row>
    <row r="4" spans="1:18" x14ac:dyDescent="0.25">
      <c r="A4" s="22" t="s">
        <v>182</v>
      </c>
      <c r="B4" s="24">
        <v>4620</v>
      </c>
      <c r="C4" s="24">
        <v>1260</v>
      </c>
      <c r="D4" s="24">
        <v>420</v>
      </c>
      <c r="E4" s="24">
        <f t="shared" si="0"/>
        <v>6300</v>
      </c>
      <c r="H4" t="s">
        <v>363</v>
      </c>
      <c r="O4" s="20"/>
    </row>
    <row r="5" spans="1:18" x14ac:dyDescent="0.25">
      <c r="A5" s="42" t="s">
        <v>386</v>
      </c>
      <c r="B5" s="24">
        <v>1260</v>
      </c>
      <c r="C5" s="24">
        <v>2100</v>
      </c>
      <c r="D5" s="24">
        <v>840</v>
      </c>
      <c r="E5" s="24">
        <f t="shared" si="0"/>
        <v>4200</v>
      </c>
      <c r="H5" s="46">
        <f>SUM(E2:E19,E21:E32)</f>
        <v>76860</v>
      </c>
      <c r="I5" s="47"/>
      <c r="J5" s="47"/>
      <c r="K5" s="47"/>
      <c r="O5" s="20"/>
    </row>
    <row r="6" spans="1:18" x14ac:dyDescent="0.25">
      <c r="A6" s="22" t="s">
        <v>300</v>
      </c>
      <c r="B6" s="24">
        <v>0</v>
      </c>
      <c r="C6" s="24">
        <v>840</v>
      </c>
      <c r="D6" s="24">
        <v>840</v>
      </c>
      <c r="E6" s="24">
        <f t="shared" si="0"/>
        <v>1680</v>
      </c>
      <c r="H6" s="47"/>
      <c r="I6" s="47"/>
      <c r="J6" s="47"/>
      <c r="K6" s="47"/>
      <c r="O6" s="20"/>
    </row>
    <row r="7" spans="1:18" x14ac:dyDescent="0.25">
      <c r="A7" s="22" t="s">
        <v>301</v>
      </c>
      <c r="B7" s="24">
        <v>0</v>
      </c>
      <c r="C7" s="24">
        <v>840</v>
      </c>
      <c r="D7" s="24"/>
      <c r="E7" s="24">
        <f t="shared" si="0"/>
        <v>840</v>
      </c>
      <c r="H7" s="47"/>
      <c r="I7" s="47"/>
      <c r="J7" s="47"/>
      <c r="K7" s="47"/>
    </row>
    <row r="8" spans="1:18" x14ac:dyDescent="0.25">
      <c r="A8" s="22" t="s">
        <v>180</v>
      </c>
      <c r="B8" s="24">
        <v>0</v>
      </c>
      <c r="C8" s="24"/>
      <c r="D8" s="24"/>
      <c r="E8" s="24">
        <f t="shared" si="0"/>
        <v>0</v>
      </c>
      <c r="O8" s="20"/>
    </row>
    <row r="9" spans="1:18" x14ac:dyDescent="0.25">
      <c r="A9" s="42" t="s">
        <v>387</v>
      </c>
      <c r="B9" s="24">
        <v>420</v>
      </c>
      <c r="C9" s="24">
        <v>840</v>
      </c>
      <c r="D9" s="24"/>
      <c r="E9" s="24">
        <f t="shared" si="0"/>
        <v>1260</v>
      </c>
      <c r="O9" s="20"/>
    </row>
    <row r="10" spans="1:18" ht="15" customHeight="1" x14ac:dyDescent="0.25">
      <c r="A10" s="42" t="s">
        <v>375</v>
      </c>
      <c r="B10" s="24">
        <v>840</v>
      </c>
      <c r="C10" s="24">
        <v>420</v>
      </c>
      <c r="D10" s="24">
        <v>840</v>
      </c>
      <c r="E10" s="24">
        <f t="shared" si="0"/>
        <v>2100</v>
      </c>
      <c r="O10" s="20"/>
    </row>
    <row r="11" spans="1:18" ht="15" customHeight="1" x14ac:dyDescent="0.25">
      <c r="A11" s="22" t="s">
        <v>6</v>
      </c>
      <c r="B11" s="24">
        <v>840</v>
      </c>
      <c r="C11" s="24">
        <v>840</v>
      </c>
      <c r="D11" s="24">
        <v>1680</v>
      </c>
      <c r="E11" s="24">
        <f t="shared" si="0"/>
        <v>3360</v>
      </c>
    </row>
    <row r="12" spans="1:18" ht="15" customHeight="1" x14ac:dyDescent="0.25">
      <c r="A12" s="23" t="s">
        <v>44</v>
      </c>
      <c r="B12" s="24">
        <v>2520</v>
      </c>
      <c r="C12" s="24">
        <v>0</v>
      </c>
      <c r="D12" s="24"/>
      <c r="E12" s="24">
        <f t="shared" si="0"/>
        <v>2520</v>
      </c>
      <c r="O12" s="20"/>
    </row>
    <row r="13" spans="1:18" x14ac:dyDescent="0.25">
      <c r="A13" s="21" t="s">
        <v>185</v>
      </c>
      <c r="B13" s="24">
        <v>840</v>
      </c>
      <c r="C13" s="24">
        <v>0</v>
      </c>
      <c r="D13" s="24"/>
      <c r="E13" s="24">
        <f t="shared" si="0"/>
        <v>840</v>
      </c>
    </row>
    <row r="14" spans="1:18" x14ac:dyDescent="0.25">
      <c r="A14" s="23" t="s">
        <v>9</v>
      </c>
      <c r="B14" s="24">
        <v>840</v>
      </c>
      <c r="C14" s="24">
        <v>0</v>
      </c>
      <c r="D14" s="24">
        <v>420</v>
      </c>
      <c r="E14" s="24">
        <f t="shared" si="0"/>
        <v>1260</v>
      </c>
      <c r="H14" s="35">
        <v>6</v>
      </c>
      <c r="I14" s="35" t="s">
        <v>364</v>
      </c>
      <c r="J14" s="35"/>
      <c r="K14" s="35"/>
      <c r="L14" s="35"/>
      <c r="M14" s="35"/>
      <c r="N14" s="35"/>
      <c r="O14" s="35"/>
      <c r="P14" s="35"/>
      <c r="Q14" s="35"/>
      <c r="R14" s="35"/>
    </row>
    <row r="15" spans="1:18" x14ac:dyDescent="0.25">
      <c r="A15" s="22" t="s">
        <v>179</v>
      </c>
      <c r="B15" s="22"/>
      <c r="C15" s="22"/>
      <c r="D15" s="24">
        <v>1260</v>
      </c>
      <c r="E15" s="24">
        <f t="shared" si="0"/>
        <v>1260</v>
      </c>
      <c r="H15" s="35">
        <f>(6*24)+(6*12)</f>
        <v>216</v>
      </c>
      <c r="I15" s="35" t="s">
        <v>365</v>
      </c>
      <c r="J15" s="35"/>
      <c r="K15" s="35"/>
      <c r="L15" s="35"/>
      <c r="M15" s="35"/>
      <c r="N15" s="35"/>
      <c r="O15" s="35"/>
      <c r="P15" s="35"/>
      <c r="Q15" s="35"/>
      <c r="R15" s="35"/>
    </row>
    <row r="16" spans="1:18" x14ac:dyDescent="0.25">
      <c r="A16" s="22" t="s">
        <v>181</v>
      </c>
      <c r="B16" s="22"/>
      <c r="C16" s="22"/>
      <c r="D16" s="24">
        <v>2520</v>
      </c>
      <c r="E16" s="24">
        <f t="shared" si="0"/>
        <v>2520</v>
      </c>
      <c r="H16" s="35">
        <f>90000/216</f>
        <v>416.66666666666669</v>
      </c>
      <c r="I16" s="35" t="s">
        <v>366</v>
      </c>
      <c r="J16" s="35"/>
      <c r="K16" s="35"/>
      <c r="L16" s="35"/>
      <c r="M16" s="35"/>
      <c r="N16" s="35"/>
      <c r="O16" s="35"/>
      <c r="P16" s="35"/>
      <c r="Q16" s="35"/>
      <c r="R16" s="35"/>
    </row>
    <row r="17" spans="1:18" x14ac:dyDescent="0.25">
      <c r="A17" s="22" t="s">
        <v>183</v>
      </c>
      <c r="B17" s="22"/>
      <c r="C17" s="22"/>
      <c r="D17" s="24">
        <v>840</v>
      </c>
      <c r="E17" s="24">
        <f t="shared" si="0"/>
        <v>840</v>
      </c>
      <c r="H17" s="35">
        <v>183</v>
      </c>
      <c r="I17" s="35" t="s">
        <v>367</v>
      </c>
      <c r="J17" s="35"/>
      <c r="K17" s="35"/>
      <c r="L17" s="35"/>
      <c r="M17" s="35"/>
      <c r="N17" s="35"/>
      <c r="O17" s="35"/>
      <c r="P17" s="35"/>
      <c r="Q17" s="35"/>
      <c r="R17" s="35"/>
    </row>
    <row r="18" spans="1:18" x14ac:dyDescent="0.25">
      <c r="A18" s="22" t="s">
        <v>186</v>
      </c>
      <c r="B18" s="22"/>
      <c r="C18" s="22"/>
      <c r="D18" s="24">
        <v>420</v>
      </c>
      <c r="E18" s="24">
        <f t="shared" si="0"/>
        <v>420</v>
      </c>
      <c r="H18" s="35" t="s">
        <v>369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15.75" thickBot="1" x14ac:dyDescent="0.3">
      <c r="A19" s="25" t="s">
        <v>185</v>
      </c>
      <c r="B19" s="25"/>
      <c r="C19" s="25"/>
      <c r="D19" s="26">
        <v>420</v>
      </c>
      <c r="E19" s="26">
        <f t="shared" si="0"/>
        <v>420</v>
      </c>
      <c r="H19" s="38"/>
      <c r="I19" s="35" t="s">
        <v>370</v>
      </c>
      <c r="J19" s="35"/>
      <c r="K19" s="35"/>
      <c r="L19" s="35"/>
      <c r="M19" s="35"/>
      <c r="N19" s="35"/>
      <c r="O19" s="35"/>
      <c r="P19" s="35"/>
      <c r="Q19" s="35"/>
      <c r="R19" s="35"/>
    </row>
    <row r="20" spans="1:18" ht="15.75" thickBot="1" x14ac:dyDescent="0.3">
      <c r="A20" s="27" t="s">
        <v>362</v>
      </c>
      <c r="B20" s="28" t="s">
        <v>358</v>
      </c>
      <c r="C20" s="28" t="s">
        <v>359</v>
      </c>
      <c r="D20" s="28" t="s">
        <v>360</v>
      </c>
      <c r="E20" s="28" t="s">
        <v>361</v>
      </c>
      <c r="H20" s="39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33" t="s">
        <v>65</v>
      </c>
      <c r="B21" s="34">
        <v>1680</v>
      </c>
      <c r="C21" s="34">
        <v>0</v>
      </c>
      <c r="D21" s="34">
        <v>3780</v>
      </c>
      <c r="E21" s="29">
        <f t="shared" ref="E21:E33" si="1">B21+C21+D21</f>
        <v>5460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5">
      <c r="A22" s="31" t="s">
        <v>341</v>
      </c>
      <c r="B22" s="32">
        <v>420</v>
      </c>
      <c r="C22" s="32">
        <v>0</v>
      </c>
      <c r="D22" s="32">
        <v>0</v>
      </c>
      <c r="E22" s="24">
        <f t="shared" si="1"/>
        <v>420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5">
      <c r="A23" s="31" t="s">
        <v>342</v>
      </c>
      <c r="B23" s="32">
        <v>840</v>
      </c>
      <c r="C23" s="32">
        <v>420</v>
      </c>
      <c r="D23" s="32">
        <v>0</v>
      </c>
      <c r="E23" s="24">
        <f t="shared" si="1"/>
        <v>1260</v>
      </c>
      <c r="H23" s="4"/>
      <c r="I23" s="4"/>
      <c r="J23" s="4"/>
      <c r="K23" s="4"/>
      <c r="L23" s="4"/>
      <c r="M23" s="4"/>
      <c r="N23" s="4"/>
      <c r="O23" s="4"/>
      <c r="P23" s="40"/>
      <c r="Q23" s="4"/>
      <c r="R23" s="4"/>
    </row>
    <row r="24" spans="1:18" x14ac:dyDescent="0.25">
      <c r="A24" s="45" t="s">
        <v>388</v>
      </c>
      <c r="B24" s="32">
        <v>2520</v>
      </c>
      <c r="C24" s="32">
        <v>7140</v>
      </c>
      <c r="D24" s="32">
        <v>3360</v>
      </c>
      <c r="E24" s="24">
        <f t="shared" si="1"/>
        <v>13020</v>
      </c>
      <c r="H24" s="4"/>
      <c r="I24" s="4"/>
      <c r="J24" s="4"/>
      <c r="K24" s="4"/>
      <c r="L24" s="4"/>
      <c r="M24" s="4"/>
      <c r="N24" s="4"/>
      <c r="O24" s="41"/>
      <c r="P24" s="4"/>
      <c r="Q24" s="4"/>
      <c r="R24" s="4"/>
    </row>
    <row r="25" spans="1:18" x14ac:dyDescent="0.25">
      <c r="A25" s="31" t="s">
        <v>344</v>
      </c>
      <c r="B25" s="32">
        <v>840</v>
      </c>
      <c r="C25" s="32">
        <v>0</v>
      </c>
      <c r="D25" s="32">
        <v>0</v>
      </c>
      <c r="E25" s="24">
        <f t="shared" si="1"/>
        <v>840</v>
      </c>
    </row>
    <row r="26" spans="1:18" x14ac:dyDescent="0.25">
      <c r="A26" s="45" t="s">
        <v>389</v>
      </c>
      <c r="B26" s="32">
        <v>1260</v>
      </c>
      <c r="C26" s="32">
        <v>0</v>
      </c>
      <c r="D26" s="32">
        <v>1260</v>
      </c>
      <c r="E26" s="24">
        <f t="shared" si="1"/>
        <v>2520</v>
      </c>
    </row>
    <row r="27" spans="1:18" x14ac:dyDescent="0.25">
      <c r="A27" s="31" t="s">
        <v>348</v>
      </c>
      <c r="B27" s="32">
        <v>420</v>
      </c>
      <c r="C27" s="32">
        <v>0</v>
      </c>
      <c r="D27" s="32">
        <v>840</v>
      </c>
      <c r="E27" s="24">
        <f t="shared" si="1"/>
        <v>1260</v>
      </c>
    </row>
    <row r="28" spans="1:18" x14ac:dyDescent="0.25">
      <c r="A28" s="31" t="s">
        <v>244</v>
      </c>
      <c r="B28" s="32">
        <v>420</v>
      </c>
      <c r="C28" s="32">
        <v>420</v>
      </c>
      <c r="D28" s="32">
        <v>0</v>
      </c>
      <c r="E28" s="24">
        <f t="shared" si="1"/>
        <v>840</v>
      </c>
    </row>
    <row r="29" spans="1:18" x14ac:dyDescent="0.25">
      <c r="A29" s="45" t="s">
        <v>385</v>
      </c>
      <c r="B29" s="32"/>
      <c r="C29" s="32">
        <v>1260</v>
      </c>
      <c r="D29" s="32">
        <v>840</v>
      </c>
      <c r="E29" s="24">
        <f t="shared" si="1"/>
        <v>2100</v>
      </c>
    </row>
    <row r="30" spans="1:18" x14ac:dyDescent="0.25">
      <c r="A30" s="45" t="s">
        <v>390</v>
      </c>
      <c r="B30" s="31">
        <v>1680</v>
      </c>
      <c r="C30" s="32">
        <v>1680</v>
      </c>
      <c r="D30" s="32">
        <v>1260</v>
      </c>
      <c r="E30" s="24">
        <f t="shared" si="1"/>
        <v>4620</v>
      </c>
    </row>
    <row r="31" spans="1:18" x14ac:dyDescent="0.25">
      <c r="A31" s="31" t="s">
        <v>242</v>
      </c>
      <c r="B31" s="31"/>
      <c r="C31" s="32">
        <v>0</v>
      </c>
      <c r="D31" s="32">
        <v>0</v>
      </c>
      <c r="E31" s="24">
        <f t="shared" si="1"/>
        <v>0</v>
      </c>
    </row>
    <row r="32" spans="1:18" x14ac:dyDescent="0.25">
      <c r="A32" s="45" t="s">
        <v>391</v>
      </c>
      <c r="B32" s="31"/>
      <c r="C32" s="31"/>
      <c r="D32" s="32">
        <v>840</v>
      </c>
      <c r="E32" s="24">
        <f t="shared" si="1"/>
        <v>840</v>
      </c>
    </row>
    <row r="33" spans="1:5" x14ac:dyDescent="0.25">
      <c r="A33" s="52" t="s">
        <v>383</v>
      </c>
      <c r="D33" s="53">
        <v>840</v>
      </c>
      <c r="E33" s="54">
        <f t="shared" si="1"/>
        <v>840</v>
      </c>
    </row>
  </sheetData>
  <mergeCells count="1">
    <mergeCell ref="H5:K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zoomScaleNormal="100" workbookViewId="0">
      <selection activeCell="C55" sqref="C55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19.7109375" customWidth="1"/>
    <col min="7" max="7" width="3.140625" customWidth="1"/>
    <col min="8" max="8" width="24.42578125" bestFit="1" customWidth="1"/>
    <col min="9" max="9" width="5.28515625" customWidth="1"/>
    <col min="10" max="10" width="11.140625" bestFit="1" customWidth="1"/>
  </cols>
  <sheetData>
    <row r="1" spans="1:10" ht="45" customHeight="1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ht="15" customHeight="1" x14ac:dyDescent="0.25">
      <c r="B2" s="9"/>
      <c r="C2" s="1"/>
      <c r="D2" s="1"/>
      <c r="E2" s="1"/>
      <c r="F2" s="1"/>
      <c r="J2" s="20"/>
    </row>
    <row r="3" spans="1:10" ht="15" customHeight="1" x14ac:dyDescent="0.25">
      <c r="A3" s="9">
        <v>1</v>
      </c>
      <c r="B3" s="10">
        <v>1</v>
      </c>
      <c r="C3" s="6" t="s">
        <v>4</v>
      </c>
      <c r="D3" s="6" t="s">
        <v>5</v>
      </c>
      <c r="E3" s="7">
        <v>37092</v>
      </c>
      <c r="F3" s="16" t="s">
        <v>44</v>
      </c>
      <c r="H3" s="19" t="s">
        <v>178</v>
      </c>
      <c r="I3">
        <v>3</v>
      </c>
      <c r="J3" s="20">
        <f>I3*420</f>
        <v>1260</v>
      </c>
    </row>
    <row r="4" spans="1:10" ht="15" customHeight="1" x14ac:dyDescent="0.25">
      <c r="A4" s="9">
        <v>1</v>
      </c>
      <c r="B4" s="10">
        <v>1</v>
      </c>
      <c r="C4" s="2" t="s">
        <v>19</v>
      </c>
      <c r="D4" s="2" t="s">
        <v>20</v>
      </c>
      <c r="E4" s="3">
        <v>37612</v>
      </c>
      <c r="F4" s="15" t="s">
        <v>9</v>
      </c>
      <c r="H4" s="17" t="s">
        <v>240</v>
      </c>
      <c r="I4">
        <v>1</v>
      </c>
      <c r="J4" s="20">
        <f t="shared" ref="J4:J15" si="0">I4*420</f>
        <v>420</v>
      </c>
    </row>
    <row r="5" spans="1:10" ht="15" customHeight="1" x14ac:dyDescent="0.25">
      <c r="A5" s="9">
        <v>1</v>
      </c>
      <c r="B5" s="10">
        <v>1</v>
      </c>
      <c r="C5" s="2" t="s">
        <v>21</v>
      </c>
      <c r="D5" s="2" t="s">
        <v>22</v>
      </c>
      <c r="E5" s="3">
        <v>37566</v>
      </c>
      <c r="F5" s="15" t="s">
        <v>356</v>
      </c>
      <c r="H5" s="17" t="s">
        <v>182</v>
      </c>
      <c r="I5">
        <v>11</v>
      </c>
      <c r="J5" s="20">
        <f t="shared" si="0"/>
        <v>4620</v>
      </c>
    </row>
    <row r="6" spans="1:10" ht="15" customHeight="1" x14ac:dyDescent="0.25">
      <c r="A6" s="9">
        <v>0</v>
      </c>
      <c r="B6" s="10">
        <v>1</v>
      </c>
      <c r="C6" s="2" t="s">
        <v>41</v>
      </c>
      <c r="D6" s="2" t="s">
        <v>42</v>
      </c>
      <c r="E6" s="18">
        <v>37978</v>
      </c>
      <c r="F6" s="15" t="s">
        <v>178</v>
      </c>
      <c r="G6" s="13"/>
      <c r="H6" s="17" t="s">
        <v>299</v>
      </c>
      <c r="I6">
        <v>3</v>
      </c>
      <c r="J6" s="20">
        <f t="shared" si="0"/>
        <v>1260</v>
      </c>
    </row>
    <row r="7" spans="1:10" ht="15" customHeight="1" x14ac:dyDescent="0.25">
      <c r="A7" s="9">
        <v>0</v>
      </c>
      <c r="B7" s="10">
        <v>1</v>
      </c>
      <c r="C7" s="2" t="s">
        <v>45</v>
      </c>
      <c r="D7" s="2" t="s">
        <v>46</v>
      </c>
      <c r="E7" s="3">
        <v>37574</v>
      </c>
      <c r="F7" s="15" t="s">
        <v>356</v>
      </c>
      <c r="H7" s="17" t="s">
        <v>300</v>
      </c>
      <c r="I7">
        <v>0</v>
      </c>
      <c r="J7" s="20">
        <f t="shared" si="0"/>
        <v>0</v>
      </c>
    </row>
    <row r="8" spans="1:10" ht="15.75" customHeight="1" x14ac:dyDescent="0.25">
      <c r="A8" s="9">
        <v>1</v>
      </c>
      <c r="B8" s="10">
        <v>1</v>
      </c>
      <c r="C8" s="2" t="s">
        <v>23</v>
      </c>
      <c r="D8" s="2" t="s">
        <v>24</v>
      </c>
      <c r="E8" s="3">
        <v>37541</v>
      </c>
      <c r="F8" s="15" t="s">
        <v>182</v>
      </c>
      <c r="H8" s="17" t="s">
        <v>301</v>
      </c>
      <c r="I8">
        <v>0</v>
      </c>
      <c r="J8" s="20">
        <f t="shared" si="0"/>
        <v>0</v>
      </c>
    </row>
    <row r="9" spans="1:10" ht="13.5" customHeight="1" x14ac:dyDescent="0.25">
      <c r="A9" s="9">
        <v>0</v>
      </c>
      <c r="B9" s="10">
        <v>1</v>
      </c>
      <c r="C9" s="2" t="s">
        <v>25</v>
      </c>
      <c r="D9" s="2" t="s">
        <v>26</v>
      </c>
      <c r="E9" s="3">
        <v>37391</v>
      </c>
      <c r="F9" s="15" t="s">
        <v>178</v>
      </c>
      <c r="H9" s="17" t="s">
        <v>180</v>
      </c>
      <c r="I9">
        <v>0</v>
      </c>
      <c r="J9" s="20">
        <f t="shared" si="0"/>
        <v>0</v>
      </c>
    </row>
    <row r="10" spans="1:10" ht="15.6" customHeight="1" x14ac:dyDescent="0.25">
      <c r="A10" s="9">
        <v>0</v>
      </c>
      <c r="B10" s="10">
        <v>1</v>
      </c>
      <c r="C10" s="2" t="s">
        <v>27</v>
      </c>
      <c r="D10" s="2" t="s">
        <v>7</v>
      </c>
      <c r="E10" s="3">
        <v>37441</v>
      </c>
      <c r="F10" s="15" t="s">
        <v>178</v>
      </c>
      <c r="H10" s="17" t="s">
        <v>40</v>
      </c>
      <c r="I10">
        <v>1</v>
      </c>
      <c r="J10" s="20">
        <f t="shared" si="0"/>
        <v>420</v>
      </c>
    </row>
    <row r="11" spans="1:10" x14ac:dyDescent="0.25">
      <c r="A11" s="9">
        <v>1</v>
      </c>
      <c r="B11" s="10">
        <v>1</v>
      </c>
      <c r="C11" s="6" t="s">
        <v>11</v>
      </c>
      <c r="D11" s="6" t="s">
        <v>12</v>
      </c>
      <c r="E11" s="7">
        <v>37086</v>
      </c>
      <c r="F11" s="16" t="s">
        <v>185</v>
      </c>
      <c r="H11" s="17" t="s">
        <v>302</v>
      </c>
      <c r="I11">
        <v>2</v>
      </c>
      <c r="J11" s="20">
        <f t="shared" si="0"/>
        <v>840</v>
      </c>
    </row>
    <row r="12" spans="1:10" ht="13.5" customHeight="1" x14ac:dyDescent="0.25">
      <c r="A12" s="9">
        <v>1</v>
      </c>
      <c r="B12" s="10">
        <v>1</v>
      </c>
      <c r="C12" s="6" t="s">
        <v>13</v>
      </c>
      <c r="D12" s="6" t="s">
        <v>8</v>
      </c>
      <c r="E12" s="7">
        <v>36914</v>
      </c>
      <c r="F12" s="16" t="s">
        <v>354</v>
      </c>
      <c r="H12" s="17" t="s">
        <v>6</v>
      </c>
      <c r="I12">
        <v>2</v>
      </c>
      <c r="J12" s="20">
        <f t="shared" si="0"/>
        <v>840</v>
      </c>
    </row>
    <row r="13" spans="1:10" ht="13.5" customHeight="1" x14ac:dyDescent="0.25">
      <c r="A13" s="9">
        <v>0</v>
      </c>
      <c r="B13" s="10">
        <v>1</v>
      </c>
      <c r="C13" s="2" t="s">
        <v>29</v>
      </c>
      <c r="D13" s="2" t="s">
        <v>30</v>
      </c>
      <c r="E13" s="3">
        <v>37427</v>
      </c>
      <c r="F13" s="15" t="s">
        <v>182</v>
      </c>
      <c r="H13" s="2" t="s">
        <v>44</v>
      </c>
      <c r="I13">
        <v>6</v>
      </c>
      <c r="J13" s="20">
        <f t="shared" si="0"/>
        <v>2520</v>
      </c>
    </row>
    <row r="14" spans="1:10" ht="12.75" customHeight="1" x14ac:dyDescent="0.25">
      <c r="A14" s="9">
        <v>0</v>
      </c>
      <c r="B14" s="10">
        <v>1</v>
      </c>
      <c r="C14" s="2" t="s">
        <v>43</v>
      </c>
      <c r="D14" s="2" t="s">
        <v>35</v>
      </c>
      <c r="E14" s="18">
        <v>37704</v>
      </c>
      <c r="F14" s="15" t="s">
        <v>182</v>
      </c>
      <c r="G14" s="14"/>
      <c r="H14" s="19" t="s">
        <v>185</v>
      </c>
      <c r="I14">
        <v>2</v>
      </c>
      <c r="J14" s="20">
        <f t="shared" si="0"/>
        <v>840</v>
      </c>
    </row>
    <row r="15" spans="1:10" ht="15" customHeight="1" x14ac:dyDescent="0.25">
      <c r="A15" s="9">
        <v>1</v>
      </c>
      <c r="B15" s="10">
        <v>1</v>
      </c>
      <c r="C15" s="2" t="s">
        <v>31</v>
      </c>
      <c r="D15" s="2" t="s">
        <v>32</v>
      </c>
      <c r="E15" s="3">
        <v>37461</v>
      </c>
      <c r="F15" s="15" t="s">
        <v>182</v>
      </c>
      <c r="H15" s="2" t="s">
        <v>9</v>
      </c>
      <c r="I15">
        <v>2</v>
      </c>
      <c r="J15" s="20">
        <f t="shared" si="0"/>
        <v>840</v>
      </c>
    </row>
    <row r="16" spans="1:10" x14ac:dyDescent="0.25">
      <c r="A16" s="9">
        <v>1</v>
      </c>
      <c r="B16" s="10">
        <v>1</v>
      </c>
      <c r="C16" s="6" t="s">
        <v>14</v>
      </c>
      <c r="D16" s="6" t="s">
        <v>15</v>
      </c>
      <c r="E16" s="7">
        <v>37027</v>
      </c>
      <c r="F16" s="16" t="s">
        <v>44</v>
      </c>
    </row>
    <row r="17" spans="1:10" x14ac:dyDescent="0.25">
      <c r="A17" s="9">
        <v>1</v>
      </c>
      <c r="B17" s="10">
        <v>1</v>
      </c>
      <c r="C17" s="6" t="s">
        <v>16</v>
      </c>
      <c r="D17" s="6" t="s">
        <v>17</v>
      </c>
      <c r="E17" s="7">
        <v>37155</v>
      </c>
      <c r="F17" s="16" t="s">
        <v>6</v>
      </c>
      <c r="I17">
        <f>SUM(I3:I15)</f>
        <v>33</v>
      </c>
      <c r="J17">
        <f>SUM(J3:J15)</f>
        <v>13860</v>
      </c>
    </row>
    <row r="18" spans="1:10" ht="13.5" customHeight="1" x14ac:dyDescent="0.25">
      <c r="A18" s="9">
        <v>0</v>
      </c>
      <c r="B18" s="10">
        <v>1</v>
      </c>
      <c r="C18" s="2" t="s">
        <v>34</v>
      </c>
      <c r="D18" s="2" t="s">
        <v>35</v>
      </c>
      <c r="E18" s="3">
        <v>37427</v>
      </c>
      <c r="F18" s="15" t="s">
        <v>240</v>
      </c>
    </row>
    <row r="19" spans="1:10" x14ac:dyDescent="0.25">
      <c r="A19" s="9">
        <v>0</v>
      </c>
      <c r="B19" s="10">
        <v>1</v>
      </c>
      <c r="C19" s="2" t="s">
        <v>36</v>
      </c>
      <c r="D19" s="2" t="s">
        <v>33</v>
      </c>
      <c r="E19" s="3">
        <v>37400</v>
      </c>
      <c r="F19" s="15" t="s">
        <v>182</v>
      </c>
    </row>
    <row r="20" spans="1:10" x14ac:dyDescent="0.25">
      <c r="A20" s="9">
        <v>0</v>
      </c>
      <c r="B20" s="10">
        <v>1</v>
      </c>
      <c r="C20" s="2" t="s">
        <v>37</v>
      </c>
      <c r="D20" s="2" t="s">
        <v>32</v>
      </c>
      <c r="E20" s="3">
        <v>37399</v>
      </c>
      <c r="F20" s="15" t="s">
        <v>40</v>
      </c>
    </row>
    <row r="21" spans="1:10" ht="15.6" customHeight="1" x14ac:dyDescent="0.25">
      <c r="A21" s="9">
        <v>1</v>
      </c>
      <c r="B21" s="10">
        <v>1</v>
      </c>
      <c r="C21" s="2" t="s">
        <v>38</v>
      </c>
      <c r="D21" s="2" t="s">
        <v>10</v>
      </c>
      <c r="E21" s="3">
        <v>37575</v>
      </c>
      <c r="F21" s="15" t="s">
        <v>182</v>
      </c>
    </row>
    <row r="22" spans="1:10" x14ac:dyDescent="0.25">
      <c r="A22" s="9">
        <v>1</v>
      </c>
      <c r="B22" s="10">
        <v>1</v>
      </c>
      <c r="C22" s="6" t="s">
        <v>18</v>
      </c>
      <c r="D22" s="6" t="s">
        <v>3</v>
      </c>
      <c r="E22" s="7">
        <v>37145</v>
      </c>
      <c r="F22" s="16" t="s">
        <v>44</v>
      </c>
    </row>
    <row r="23" spans="1:10" x14ac:dyDescent="0.25">
      <c r="A23" s="9">
        <v>1</v>
      </c>
      <c r="B23" s="10">
        <v>1</v>
      </c>
      <c r="C23" s="2" t="s">
        <v>39</v>
      </c>
      <c r="D23" s="2" t="s">
        <v>28</v>
      </c>
      <c r="E23" s="3">
        <v>37397</v>
      </c>
      <c r="F23" s="15" t="s">
        <v>182</v>
      </c>
    </row>
    <row r="24" spans="1:10" x14ac:dyDescent="0.25">
      <c r="A24" s="9"/>
    </row>
    <row r="25" spans="1:10" x14ac:dyDescent="0.25">
      <c r="A25" s="37">
        <f>SUM(A3:A24)</f>
        <v>12</v>
      </c>
      <c r="B25" s="37">
        <f>SUM(B3:B24)</f>
        <v>21</v>
      </c>
      <c r="C25" s="36">
        <f>SUM(A25:B25)</f>
        <v>33</v>
      </c>
      <c r="D25" s="4"/>
      <c r="E25" s="4"/>
    </row>
    <row r="26" spans="1:10" x14ac:dyDescent="0.25">
      <c r="C26" s="4"/>
      <c r="D26" s="5"/>
      <c r="E26" s="4"/>
    </row>
    <row r="27" spans="1:10" x14ac:dyDescent="0.25">
      <c r="C27" s="4"/>
      <c r="D27" s="5"/>
      <c r="E27" s="4"/>
    </row>
    <row r="28" spans="1:10" s="4" customFormat="1" x14ac:dyDescent="0.25">
      <c r="D28" s="5"/>
      <c r="F28" s="2"/>
    </row>
    <row r="29" spans="1:10" x14ac:dyDescent="0.25">
      <c r="C29" s="4"/>
      <c r="D29" s="5"/>
      <c r="E29" s="4"/>
      <c r="F29" s="4"/>
    </row>
    <row r="30" spans="1:10" x14ac:dyDescent="0.25">
      <c r="C30" s="4"/>
      <c r="D30" s="5"/>
      <c r="E30" s="5"/>
      <c r="F30" s="4"/>
    </row>
    <row r="31" spans="1:10" x14ac:dyDescent="0.25">
      <c r="C31" s="4"/>
      <c r="D31" s="5"/>
      <c r="E31" s="4"/>
      <c r="F31" s="4"/>
    </row>
    <row r="32" spans="1:10" x14ac:dyDescent="0.25">
      <c r="C32" s="4"/>
      <c r="D32" s="5"/>
      <c r="E32" s="5"/>
      <c r="F32" s="4"/>
    </row>
    <row r="33" spans="3:6" x14ac:dyDescent="0.25">
      <c r="C33" s="4"/>
      <c r="D33" s="4"/>
      <c r="E33" s="4"/>
      <c r="F33" s="4"/>
    </row>
    <row r="34" spans="3:6" x14ac:dyDescent="0.25">
      <c r="C34" s="4"/>
      <c r="D34" s="5"/>
      <c r="E34" s="4"/>
      <c r="F34" s="4"/>
    </row>
    <row r="35" spans="3:6" x14ac:dyDescent="0.25">
      <c r="C35" s="4"/>
      <c r="D35" s="5"/>
      <c r="E35" s="4"/>
      <c r="F35" s="4"/>
    </row>
    <row r="36" spans="3:6" x14ac:dyDescent="0.25">
      <c r="F36" s="4"/>
    </row>
    <row r="37" spans="3:6" x14ac:dyDescent="0.25">
      <c r="F37" s="4"/>
    </row>
    <row r="38" spans="3:6" x14ac:dyDescent="0.25">
      <c r="F38" s="4"/>
    </row>
    <row r="39" spans="3:6" x14ac:dyDescent="0.25">
      <c r="F39" s="4"/>
    </row>
    <row r="40" spans="3:6" x14ac:dyDescent="0.25">
      <c r="D40" s="4"/>
      <c r="E40" s="4"/>
      <c r="F40" s="4"/>
    </row>
  </sheetData>
  <sortState xmlns:xlrd2="http://schemas.microsoft.com/office/spreadsheetml/2017/richdata2" ref="B3:G24">
    <sortCondition ref="C3:C24"/>
    <sortCondition ref="D3:D2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zoomScaleNormal="100" workbookViewId="0">
      <selection activeCell="D54" sqref="D54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29.28515625" bestFit="1" customWidth="1"/>
    <col min="7" max="7" width="3.140625" customWidth="1"/>
    <col min="8" max="8" width="24.42578125" bestFit="1" customWidth="1"/>
    <col min="9" max="9" width="5.28515625" customWidth="1"/>
  </cols>
  <sheetData>
    <row r="1" spans="1:10" ht="45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x14ac:dyDescent="0.25">
      <c r="A2">
        <v>1</v>
      </c>
      <c r="B2">
        <v>1</v>
      </c>
      <c r="C2" t="s">
        <v>247</v>
      </c>
      <c r="D2" t="s">
        <v>17</v>
      </c>
      <c r="E2" t="s">
        <v>248</v>
      </c>
      <c r="F2" s="48" t="s">
        <v>178</v>
      </c>
      <c r="H2" s="19" t="s">
        <v>178</v>
      </c>
      <c r="I2">
        <v>11</v>
      </c>
      <c r="J2">
        <f>I2*420</f>
        <v>4620</v>
      </c>
    </row>
    <row r="3" spans="1:10" x14ac:dyDescent="0.25">
      <c r="A3">
        <v>1</v>
      </c>
      <c r="B3">
        <v>1</v>
      </c>
      <c r="C3" t="s">
        <v>249</v>
      </c>
      <c r="D3" t="s">
        <v>250</v>
      </c>
      <c r="E3" t="s">
        <v>251</v>
      </c>
      <c r="F3" s="48" t="s">
        <v>240</v>
      </c>
      <c r="H3" s="17" t="s">
        <v>240</v>
      </c>
      <c r="I3">
        <v>8</v>
      </c>
      <c r="J3">
        <f t="shared" ref="J3:J11" si="0">I3*420</f>
        <v>3360</v>
      </c>
    </row>
    <row r="4" spans="1:10" x14ac:dyDescent="0.25">
      <c r="A4" s="35">
        <v>0</v>
      </c>
      <c r="B4" s="35">
        <v>0</v>
      </c>
      <c r="C4" t="s">
        <v>252</v>
      </c>
      <c r="D4" t="s">
        <v>253</v>
      </c>
      <c r="E4" t="s">
        <v>254</v>
      </c>
      <c r="F4" s="13" t="s">
        <v>298</v>
      </c>
      <c r="H4" s="17" t="s">
        <v>182</v>
      </c>
      <c r="I4">
        <f ca="1">SUMIF(F:F,"SKP Banska Bystrica", $A$2:$A$25)+SUMIF(F:F,"SKP Banska Bystrica", $B$2:$B$25)</f>
        <v>3</v>
      </c>
      <c r="J4">
        <f t="shared" ca="1" si="0"/>
        <v>1260</v>
      </c>
    </row>
    <row r="5" spans="1:10" x14ac:dyDescent="0.25">
      <c r="A5">
        <v>1</v>
      </c>
      <c r="B5">
        <v>1</v>
      </c>
      <c r="C5" t="s">
        <v>255</v>
      </c>
      <c r="D5" t="s">
        <v>35</v>
      </c>
      <c r="E5" t="s">
        <v>256</v>
      </c>
      <c r="F5" s="48" t="s">
        <v>182</v>
      </c>
      <c r="H5" s="17" t="s">
        <v>299</v>
      </c>
      <c r="I5">
        <f ca="1">SUMIF(F:F,"Piestansky Cajky", $A$2:$A$25)+SUMIF(F:F,"Piestansky Cajky", $B$2:$B$25)</f>
        <v>5</v>
      </c>
      <c r="J5">
        <f t="shared" ca="1" si="0"/>
        <v>2100</v>
      </c>
    </row>
    <row r="6" spans="1:10" x14ac:dyDescent="0.25">
      <c r="A6">
        <v>1</v>
      </c>
      <c r="B6">
        <v>1</v>
      </c>
      <c r="C6" t="s">
        <v>257</v>
      </c>
      <c r="D6" t="s">
        <v>154</v>
      </c>
      <c r="E6" t="s">
        <v>258</v>
      </c>
      <c r="F6" s="48" t="s">
        <v>240</v>
      </c>
      <c r="H6" s="17" t="s">
        <v>300</v>
      </c>
      <c r="I6">
        <f ca="1">SUMIF(F:F,"BK ZS Zvolen", $A$2:$A$25)+SUMIF(F:F,"BK ZS Zvolen", $B$2:$B$25)</f>
        <v>2</v>
      </c>
      <c r="J6">
        <f t="shared" ca="1" si="0"/>
        <v>840</v>
      </c>
    </row>
    <row r="7" spans="1:10" x14ac:dyDescent="0.25">
      <c r="A7">
        <v>1</v>
      </c>
      <c r="B7">
        <v>1</v>
      </c>
      <c r="C7" t="s">
        <v>372</v>
      </c>
      <c r="D7" t="s">
        <v>259</v>
      </c>
      <c r="E7" t="s">
        <v>260</v>
      </c>
      <c r="F7" s="48" t="s">
        <v>299</v>
      </c>
      <c r="H7" s="17" t="s">
        <v>301</v>
      </c>
      <c r="I7">
        <v>2</v>
      </c>
      <c r="J7">
        <f t="shared" si="0"/>
        <v>840</v>
      </c>
    </row>
    <row r="8" spans="1:10" x14ac:dyDescent="0.25">
      <c r="A8">
        <v>1</v>
      </c>
      <c r="B8">
        <v>1</v>
      </c>
      <c r="C8" t="s">
        <v>373</v>
      </c>
      <c r="D8" t="s">
        <v>154</v>
      </c>
      <c r="E8" t="s">
        <v>261</v>
      </c>
      <c r="F8" s="48" t="s">
        <v>300</v>
      </c>
      <c r="H8" s="17" t="s">
        <v>180</v>
      </c>
      <c r="I8">
        <f ca="1">SUMIF(F:F,"MBK Stara Tura", $A$2:$A$25)+SUMIF(F:F,"MBK Stara Tura", $B$2:$B$25)</f>
        <v>0</v>
      </c>
      <c r="J8">
        <f t="shared" ca="1" si="0"/>
        <v>0</v>
      </c>
    </row>
    <row r="9" spans="1:10" x14ac:dyDescent="0.25">
      <c r="A9">
        <v>1</v>
      </c>
      <c r="B9">
        <v>1</v>
      </c>
      <c r="C9" t="s">
        <v>374</v>
      </c>
      <c r="D9" t="s">
        <v>17</v>
      </c>
      <c r="E9" t="s">
        <v>262</v>
      </c>
      <c r="F9" s="48" t="s">
        <v>178</v>
      </c>
      <c r="H9" s="17" t="s">
        <v>40</v>
      </c>
      <c r="I9">
        <v>2</v>
      </c>
      <c r="J9">
        <f t="shared" si="0"/>
        <v>840</v>
      </c>
    </row>
    <row r="10" spans="1:10" x14ac:dyDescent="0.25">
      <c r="A10">
        <v>1</v>
      </c>
      <c r="B10">
        <v>1</v>
      </c>
      <c r="C10" t="s">
        <v>263</v>
      </c>
      <c r="D10" t="s">
        <v>154</v>
      </c>
      <c r="E10" t="s">
        <v>264</v>
      </c>
      <c r="F10" s="48" t="s">
        <v>178</v>
      </c>
      <c r="H10" s="17" t="s">
        <v>302</v>
      </c>
      <c r="I10">
        <f ca="1">SUMIF(F:F,"SBK Spisska nova Ves", $A$2:$A$25)+SUMIF(F:F,"SBK Spisska nova Ves", $B$2:$B$25)</f>
        <v>1</v>
      </c>
      <c r="J10">
        <f t="shared" ca="1" si="0"/>
        <v>420</v>
      </c>
    </row>
    <row r="11" spans="1:10" x14ac:dyDescent="0.25">
      <c r="A11">
        <v>1</v>
      </c>
      <c r="B11">
        <v>1</v>
      </c>
      <c r="C11" t="s">
        <v>265</v>
      </c>
      <c r="D11" t="s">
        <v>233</v>
      </c>
      <c r="E11" t="s">
        <v>266</v>
      </c>
      <c r="F11" s="48" t="s">
        <v>178</v>
      </c>
      <c r="H11" s="17" t="s">
        <v>6</v>
      </c>
      <c r="I11">
        <f ca="1">SUMIF(F:F,"BAM Poprad", $A$2:$A$25)+SUMIF(F:F,"BAM Poprad", $B$2:$B$25)</f>
        <v>2</v>
      </c>
      <c r="J11">
        <f t="shared" ca="1" si="0"/>
        <v>840</v>
      </c>
    </row>
    <row r="12" spans="1:10" x14ac:dyDescent="0.25">
      <c r="A12">
        <v>1</v>
      </c>
      <c r="B12">
        <v>1</v>
      </c>
      <c r="C12" t="s">
        <v>267</v>
      </c>
      <c r="D12" t="s">
        <v>268</v>
      </c>
      <c r="E12" t="s">
        <v>251</v>
      </c>
      <c r="F12" s="48" t="s">
        <v>240</v>
      </c>
      <c r="H12" s="2" t="s">
        <v>44</v>
      </c>
    </row>
    <row r="13" spans="1:10" x14ac:dyDescent="0.25">
      <c r="A13">
        <v>1</v>
      </c>
      <c r="B13">
        <v>1</v>
      </c>
      <c r="C13" t="s">
        <v>269</v>
      </c>
      <c r="D13" t="s">
        <v>270</v>
      </c>
      <c r="E13" t="s">
        <v>271</v>
      </c>
      <c r="F13" s="49" t="s">
        <v>178</v>
      </c>
      <c r="H13" s="19" t="s">
        <v>185</v>
      </c>
    </row>
    <row r="14" spans="1:10" x14ac:dyDescent="0.25">
      <c r="A14">
        <v>0</v>
      </c>
      <c r="B14">
        <v>1</v>
      </c>
      <c r="C14" t="s">
        <v>272</v>
      </c>
      <c r="D14" t="s">
        <v>154</v>
      </c>
      <c r="E14" t="s">
        <v>273</v>
      </c>
      <c r="F14" s="49" t="s">
        <v>299</v>
      </c>
      <c r="H14" s="2" t="s">
        <v>9</v>
      </c>
    </row>
    <row r="15" spans="1:10" x14ac:dyDescent="0.25">
      <c r="A15">
        <v>0</v>
      </c>
      <c r="B15">
        <v>1</v>
      </c>
      <c r="C15" t="s">
        <v>274</v>
      </c>
      <c r="D15" t="s">
        <v>275</v>
      </c>
      <c r="E15" t="s">
        <v>276</v>
      </c>
      <c r="F15" s="48" t="s">
        <v>40</v>
      </c>
      <c r="I15">
        <f ca="1">SUM(I2:I14)</f>
        <v>36</v>
      </c>
      <c r="J15">
        <f ca="1">SUM(J2:J14)</f>
        <v>15120</v>
      </c>
    </row>
    <row r="16" spans="1:10" x14ac:dyDescent="0.25">
      <c r="A16">
        <v>0</v>
      </c>
      <c r="B16">
        <v>1</v>
      </c>
      <c r="C16" t="s">
        <v>277</v>
      </c>
      <c r="D16" t="s">
        <v>15</v>
      </c>
      <c r="E16" t="s">
        <v>278</v>
      </c>
      <c r="F16" s="48" t="s">
        <v>302</v>
      </c>
    </row>
    <row r="17" spans="1:6" x14ac:dyDescent="0.25">
      <c r="A17">
        <v>0</v>
      </c>
      <c r="B17">
        <v>1</v>
      </c>
      <c r="C17" t="s">
        <v>279</v>
      </c>
      <c r="D17" t="s">
        <v>42</v>
      </c>
      <c r="E17" t="s">
        <v>280</v>
      </c>
      <c r="F17" s="48" t="s">
        <v>6</v>
      </c>
    </row>
    <row r="18" spans="1:6" x14ac:dyDescent="0.25">
      <c r="A18">
        <v>0</v>
      </c>
      <c r="B18">
        <v>1</v>
      </c>
      <c r="C18" t="s">
        <v>281</v>
      </c>
      <c r="D18" t="s">
        <v>5</v>
      </c>
      <c r="E18" t="s">
        <v>282</v>
      </c>
      <c r="F18" s="48" t="s">
        <v>178</v>
      </c>
    </row>
    <row r="19" spans="1:6" x14ac:dyDescent="0.25">
      <c r="A19">
        <v>0</v>
      </c>
      <c r="B19">
        <v>1</v>
      </c>
      <c r="C19" t="s">
        <v>283</v>
      </c>
      <c r="D19" t="s">
        <v>284</v>
      </c>
      <c r="E19" t="s">
        <v>285</v>
      </c>
      <c r="F19" s="48" t="s">
        <v>182</v>
      </c>
    </row>
    <row r="20" spans="1:6" x14ac:dyDescent="0.25">
      <c r="A20">
        <v>0</v>
      </c>
      <c r="B20">
        <v>1</v>
      </c>
      <c r="C20" t="s">
        <v>286</v>
      </c>
      <c r="D20" t="s">
        <v>118</v>
      </c>
      <c r="E20" t="s">
        <v>287</v>
      </c>
      <c r="F20" s="48" t="s">
        <v>299</v>
      </c>
    </row>
    <row r="21" spans="1:6" x14ac:dyDescent="0.25">
      <c r="A21">
        <v>0</v>
      </c>
      <c r="B21">
        <v>1</v>
      </c>
      <c r="C21" t="s">
        <v>288</v>
      </c>
      <c r="D21" t="s">
        <v>133</v>
      </c>
      <c r="E21" t="s">
        <v>289</v>
      </c>
      <c r="F21" s="48" t="s">
        <v>6</v>
      </c>
    </row>
    <row r="22" spans="1:6" x14ac:dyDescent="0.25">
      <c r="A22">
        <v>0</v>
      </c>
      <c r="B22">
        <v>1</v>
      </c>
      <c r="C22" t="s">
        <v>290</v>
      </c>
      <c r="D22" t="s">
        <v>17</v>
      </c>
      <c r="E22" t="s">
        <v>291</v>
      </c>
      <c r="F22" s="48" t="s">
        <v>240</v>
      </c>
    </row>
    <row r="23" spans="1:6" x14ac:dyDescent="0.25">
      <c r="A23">
        <v>0</v>
      </c>
      <c r="B23">
        <v>1</v>
      </c>
      <c r="C23" t="s">
        <v>292</v>
      </c>
      <c r="D23" t="s">
        <v>293</v>
      </c>
      <c r="E23" t="s">
        <v>294</v>
      </c>
      <c r="F23" s="48" t="s">
        <v>40</v>
      </c>
    </row>
    <row r="24" spans="1:6" x14ac:dyDescent="0.25">
      <c r="A24">
        <v>0</v>
      </c>
      <c r="B24">
        <v>1</v>
      </c>
      <c r="C24" t="s">
        <v>295</v>
      </c>
      <c r="D24" t="s">
        <v>33</v>
      </c>
      <c r="E24" t="s">
        <v>296</v>
      </c>
      <c r="F24" s="48" t="s">
        <v>299</v>
      </c>
    </row>
    <row r="25" spans="1:6" x14ac:dyDescent="0.25">
      <c r="A25">
        <v>0</v>
      </c>
      <c r="B25">
        <v>1</v>
      </c>
      <c r="C25" t="s">
        <v>376</v>
      </c>
      <c r="D25" t="s">
        <v>377</v>
      </c>
      <c r="E25" t="s">
        <v>297</v>
      </c>
      <c r="F25" s="48" t="s">
        <v>240</v>
      </c>
    </row>
    <row r="27" spans="1:6" x14ac:dyDescent="0.25">
      <c r="A27" s="35">
        <f>SUM(A2:A25)</f>
        <v>11</v>
      </c>
      <c r="B27" s="35">
        <f>SUM(B2:B25)</f>
        <v>23</v>
      </c>
      <c r="C27" s="35">
        <f>A27+B27</f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zoomScale="85" zoomScaleNormal="85" workbookViewId="0">
      <selection activeCell="J2" sqref="J2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26" bestFit="1" customWidth="1"/>
    <col min="7" max="7" width="3.140625" customWidth="1"/>
    <col min="8" max="8" width="24.42578125" bestFit="1" customWidth="1"/>
    <col min="9" max="9" width="5.28515625" customWidth="1"/>
  </cols>
  <sheetData>
    <row r="1" spans="1:10" ht="45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x14ac:dyDescent="0.25">
      <c r="A2">
        <v>1</v>
      </c>
      <c r="B2">
        <v>1</v>
      </c>
      <c r="C2" t="s">
        <v>115</v>
      </c>
      <c r="D2" t="s">
        <v>17</v>
      </c>
      <c r="E2" t="s">
        <v>116</v>
      </c>
      <c r="F2" s="48" t="s">
        <v>178</v>
      </c>
      <c r="H2" t="s">
        <v>178</v>
      </c>
      <c r="I2">
        <v>10</v>
      </c>
      <c r="J2">
        <f>I2*420</f>
        <v>4200</v>
      </c>
    </row>
    <row r="3" spans="1:10" x14ac:dyDescent="0.25">
      <c r="A3">
        <v>1</v>
      </c>
      <c r="B3">
        <v>1</v>
      </c>
      <c r="C3" t="s">
        <v>117</v>
      </c>
      <c r="D3" t="s">
        <v>118</v>
      </c>
      <c r="E3" t="s">
        <v>119</v>
      </c>
      <c r="F3" s="48" t="s">
        <v>178</v>
      </c>
      <c r="H3" t="s">
        <v>179</v>
      </c>
      <c r="I3">
        <f ca="1">SUMIF(F:F,"BK ASK Slavia Trnava", $A$2:$A$25)+SUMIF(F:F,"BK ASK Slavia Trnava", $B$2:$B$25)</f>
        <v>3</v>
      </c>
      <c r="J3">
        <f t="shared" ref="J3:J14" ca="1" si="0">I3*420</f>
        <v>1260</v>
      </c>
    </row>
    <row r="4" spans="1:10" x14ac:dyDescent="0.25">
      <c r="A4">
        <v>1</v>
      </c>
      <c r="B4">
        <v>1</v>
      </c>
      <c r="C4" t="s">
        <v>120</v>
      </c>
      <c r="D4" t="s">
        <v>121</v>
      </c>
      <c r="E4" t="s">
        <v>122</v>
      </c>
      <c r="F4" s="48" t="s">
        <v>179</v>
      </c>
      <c r="H4" t="s">
        <v>182</v>
      </c>
      <c r="I4">
        <f ca="1">SUMIF(F:F,"SKP Banska Bystrica", $A$2:$A$25)+SUMIF(F:F,"SKP Banska Bystrica", $B$2:$B$25)</f>
        <v>1</v>
      </c>
      <c r="J4">
        <f t="shared" ca="1" si="0"/>
        <v>420</v>
      </c>
    </row>
    <row r="5" spans="1:10" x14ac:dyDescent="0.25">
      <c r="A5">
        <v>1</v>
      </c>
      <c r="B5">
        <v>1</v>
      </c>
      <c r="C5" t="s">
        <v>123</v>
      </c>
      <c r="D5" t="s">
        <v>124</v>
      </c>
      <c r="E5" t="s">
        <v>125</v>
      </c>
      <c r="F5" s="48" t="s">
        <v>354</v>
      </c>
      <c r="H5" t="s">
        <v>181</v>
      </c>
      <c r="I5">
        <f ca="1">SUMIF(F:F,"CBK Minibuseuropa Kosice", $A$2:$A$25)+SUMIF(F:F,"CBK Minibuseuropa Kosice", $B$2:$B$25)</f>
        <v>6</v>
      </c>
      <c r="J5">
        <f t="shared" ca="1" si="0"/>
        <v>2520</v>
      </c>
    </row>
    <row r="6" spans="1:10" x14ac:dyDescent="0.25">
      <c r="A6">
        <v>1</v>
      </c>
      <c r="B6">
        <v>1</v>
      </c>
      <c r="C6" t="s">
        <v>126</v>
      </c>
      <c r="D6" t="s">
        <v>127</v>
      </c>
      <c r="E6" t="s">
        <v>128</v>
      </c>
      <c r="F6" s="50" t="s">
        <v>356</v>
      </c>
      <c r="H6" t="s">
        <v>183</v>
      </c>
      <c r="I6">
        <f ca="1">SUMIF(F:F,"MBK Ruzomberok", $A$2:$A$25)+SUMIF(F:F,"MBK Ruzomberok", $B$2:$B$25)</f>
        <v>2</v>
      </c>
      <c r="J6">
        <f t="shared" ca="1" si="0"/>
        <v>840</v>
      </c>
    </row>
    <row r="7" spans="1:10" x14ac:dyDescent="0.25">
      <c r="A7">
        <v>1</v>
      </c>
      <c r="B7">
        <v>1</v>
      </c>
      <c r="C7" t="s">
        <v>129</v>
      </c>
      <c r="D7" t="s">
        <v>130</v>
      </c>
      <c r="E7" t="s">
        <v>131</v>
      </c>
      <c r="F7" s="48" t="s">
        <v>181</v>
      </c>
      <c r="H7" t="s">
        <v>186</v>
      </c>
      <c r="I7">
        <f ca="1">SUMIF(F:F,"ZBK Roznava", $A$2:$A$25)+SUMIF(F:F,"ZBK Roznava", $B$2:$B$25)</f>
        <v>1</v>
      </c>
      <c r="J7">
        <f t="shared" ca="1" si="0"/>
        <v>420</v>
      </c>
    </row>
    <row r="8" spans="1:10" x14ac:dyDescent="0.25">
      <c r="A8">
        <v>1</v>
      </c>
      <c r="B8">
        <v>1</v>
      </c>
      <c r="C8" t="s">
        <v>132</v>
      </c>
      <c r="D8" t="s">
        <v>133</v>
      </c>
      <c r="E8" t="s">
        <v>134</v>
      </c>
      <c r="F8" s="48" t="s">
        <v>181</v>
      </c>
      <c r="H8" t="s">
        <v>180</v>
      </c>
      <c r="I8">
        <f ca="1">SUMIF(F:F,"MBK Stara Tura", $A$2:$A$25)+SUMIF(F:F,"MBK Stara Tura", $B$2:$B$25)</f>
        <v>0</v>
      </c>
      <c r="J8">
        <f t="shared" ca="1" si="0"/>
        <v>0</v>
      </c>
    </row>
    <row r="9" spans="1:10" x14ac:dyDescent="0.25">
      <c r="A9">
        <v>1</v>
      </c>
      <c r="B9">
        <v>1</v>
      </c>
      <c r="C9" t="s">
        <v>135</v>
      </c>
      <c r="D9" t="s">
        <v>136</v>
      </c>
      <c r="E9" t="s">
        <v>137</v>
      </c>
      <c r="F9" s="48" t="s">
        <v>6</v>
      </c>
      <c r="H9" t="s">
        <v>185</v>
      </c>
      <c r="I9">
        <f ca="1">SUMIF(F:F,"SBK Samorin", $A$2:$A$25)+SUMIF(F:F,"SBK Samorin", $B$2:$B$25)</f>
        <v>1</v>
      </c>
      <c r="J9">
        <f t="shared" ca="1" si="0"/>
        <v>420</v>
      </c>
    </row>
    <row r="10" spans="1:10" x14ac:dyDescent="0.25">
      <c r="A10">
        <v>1</v>
      </c>
      <c r="B10">
        <v>1</v>
      </c>
      <c r="C10" t="s">
        <v>138</v>
      </c>
      <c r="D10" t="s">
        <v>139</v>
      </c>
      <c r="E10" t="s">
        <v>140</v>
      </c>
      <c r="F10" s="48" t="s">
        <v>178</v>
      </c>
      <c r="H10" t="s">
        <v>302</v>
      </c>
      <c r="I10">
        <f ca="1">SUMIF(F:F,"SBK Spisska nova Ves", $A$2:$A$25)+SUMIF(F:F,"SBK Spisska nova Ves", $B$2:$B$25)</f>
        <v>2</v>
      </c>
      <c r="J10">
        <f t="shared" ca="1" si="0"/>
        <v>840</v>
      </c>
    </row>
    <row r="11" spans="1:10" x14ac:dyDescent="0.25">
      <c r="A11">
        <v>1</v>
      </c>
      <c r="B11">
        <v>1</v>
      </c>
      <c r="C11" t="s">
        <v>141</v>
      </c>
      <c r="D11" t="s">
        <v>142</v>
      </c>
      <c r="E11" t="s">
        <v>143</v>
      </c>
      <c r="F11" s="48" t="s">
        <v>178</v>
      </c>
      <c r="H11" t="s">
        <v>6</v>
      </c>
      <c r="I11">
        <f ca="1">SUMIF(F:F,"BAM Poprad", $A$2:$A$25)+SUMIF(F:F,"BAM Poprad", $B$2:$B$25)</f>
        <v>4</v>
      </c>
      <c r="J11">
        <f t="shared" ca="1" si="0"/>
        <v>1680</v>
      </c>
    </row>
    <row r="12" spans="1:10" x14ac:dyDescent="0.25">
      <c r="A12">
        <v>1</v>
      </c>
      <c r="B12">
        <v>1</v>
      </c>
      <c r="C12" t="s">
        <v>144</v>
      </c>
      <c r="D12" t="s">
        <v>145</v>
      </c>
      <c r="E12" t="s">
        <v>146</v>
      </c>
      <c r="F12" s="43" t="s">
        <v>378</v>
      </c>
      <c r="H12" t="s">
        <v>184</v>
      </c>
      <c r="I12">
        <v>1</v>
      </c>
      <c r="J12">
        <f t="shared" si="0"/>
        <v>420</v>
      </c>
    </row>
    <row r="13" spans="1:10" x14ac:dyDescent="0.25">
      <c r="A13">
        <v>1</v>
      </c>
      <c r="B13">
        <v>1</v>
      </c>
      <c r="C13" t="s">
        <v>147</v>
      </c>
      <c r="D13" t="s">
        <v>148</v>
      </c>
      <c r="E13" t="s">
        <v>149</v>
      </c>
      <c r="F13" s="48" t="s">
        <v>178</v>
      </c>
      <c r="H13" t="s">
        <v>356</v>
      </c>
      <c r="I13">
        <v>2</v>
      </c>
      <c r="J13">
        <f t="shared" si="0"/>
        <v>840</v>
      </c>
    </row>
    <row r="14" spans="1:10" x14ac:dyDescent="0.25">
      <c r="A14">
        <v>0</v>
      </c>
      <c r="B14">
        <v>1</v>
      </c>
      <c r="C14" t="s">
        <v>150</v>
      </c>
      <c r="D14" t="s">
        <v>151</v>
      </c>
      <c r="E14" t="s">
        <v>152</v>
      </c>
      <c r="F14" s="48" t="s">
        <v>181</v>
      </c>
      <c r="H14" t="s">
        <v>378</v>
      </c>
      <c r="I14" s="11">
        <v>2</v>
      </c>
      <c r="J14">
        <f t="shared" si="0"/>
        <v>840</v>
      </c>
    </row>
    <row r="15" spans="1:10" x14ac:dyDescent="0.25">
      <c r="A15">
        <v>0</v>
      </c>
      <c r="B15">
        <v>1</v>
      </c>
      <c r="C15" t="s">
        <v>153</v>
      </c>
      <c r="D15" t="s">
        <v>154</v>
      </c>
      <c r="E15" t="s">
        <v>155</v>
      </c>
      <c r="F15" s="48" t="s">
        <v>181</v>
      </c>
    </row>
    <row r="16" spans="1:10" x14ac:dyDescent="0.25">
      <c r="A16">
        <v>0</v>
      </c>
      <c r="B16">
        <v>1</v>
      </c>
      <c r="C16" t="s">
        <v>156</v>
      </c>
      <c r="D16" t="s">
        <v>157</v>
      </c>
      <c r="E16" t="s">
        <v>158</v>
      </c>
      <c r="F16" s="48" t="s">
        <v>183</v>
      </c>
      <c r="I16" s="11">
        <f ca="1">SUM(I2:I14)</f>
        <v>35</v>
      </c>
      <c r="J16">
        <f ca="1">SUM(J2:J14)</f>
        <v>14700</v>
      </c>
    </row>
    <row r="17" spans="1:6" x14ac:dyDescent="0.25">
      <c r="A17">
        <v>0</v>
      </c>
      <c r="B17">
        <v>1</v>
      </c>
      <c r="C17" t="s">
        <v>159</v>
      </c>
      <c r="D17" t="s">
        <v>160</v>
      </c>
      <c r="E17" t="s">
        <v>161</v>
      </c>
      <c r="F17" s="48" t="s">
        <v>179</v>
      </c>
    </row>
    <row r="18" spans="1:6" x14ac:dyDescent="0.25">
      <c r="A18">
        <v>0</v>
      </c>
      <c r="B18">
        <v>1</v>
      </c>
      <c r="C18" t="s">
        <v>162</v>
      </c>
      <c r="D18" t="s">
        <v>163</v>
      </c>
      <c r="E18" t="s">
        <v>164</v>
      </c>
      <c r="F18" s="48" t="s">
        <v>6</v>
      </c>
    </row>
    <row r="19" spans="1:6" x14ac:dyDescent="0.25">
      <c r="A19">
        <v>0</v>
      </c>
      <c r="B19">
        <v>1</v>
      </c>
      <c r="C19" t="s">
        <v>165</v>
      </c>
      <c r="D19" t="s">
        <v>148</v>
      </c>
      <c r="E19" t="s">
        <v>166</v>
      </c>
      <c r="F19" s="48" t="s">
        <v>186</v>
      </c>
    </row>
    <row r="20" spans="1:6" x14ac:dyDescent="0.25">
      <c r="A20">
        <v>0</v>
      </c>
      <c r="B20">
        <v>1</v>
      </c>
      <c r="C20" t="s">
        <v>167</v>
      </c>
      <c r="D20" t="s">
        <v>154</v>
      </c>
      <c r="E20" t="s">
        <v>168</v>
      </c>
      <c r="F20" s="48" t="s">
        <v>183</v>
      </c>
    </row>
    <row r="21" spans="1:6" x14ac:dyDescent="0.25">
      <c r="A21">
        <v>0</v>
      </c>
      <c r="B21">
        <v>1</v>
      </c>
      <c r="C21" t="s">
        <v>169</v>
      </c>
      <c r="D21" t="s">
        <v>22</v>
      </c>
      <c r="E21" t="s">
        <v>170</v>
      </c>
      <c r="F21" s="48" t="s">
        <v>6</v>
      </c>
    </row>
    <row r="22" spans="1:6" x14ac:dyDescent="0.25">
      <c r="A22">
        <v>0</v>
      </c>
      <c r="B22">
        <v>1</v>
      </c>
      <c r="C22" t="s">
        <v>171</v>
      </c>
      <c r="D22" t="s">
        <v>172</v>
      </c>
      <c r="E22" t="s">
        <v>173</v>
      </c>
      <c r="F22" s="48" t="s">
        <v>185</v>
      </c>
    </row>
    <row r="23" spans="1:6" x14ac:dyDescent="0.25">
      <c r="A23">
        <v>0</v>
      </c>
      <c r="B23">
        <v>1</v>
      </c>
      <c r="C23" t="s">
        <v>174</v>
      </c>
      <c r="D23" t="s">
        <v>35</v>
      </c>
      <c r="E23" t="s">
        <v>175</v>
      </c>
      <c r="F23" s="48" t="s">
        <v>182</v>
      </c>
    </row>
    <row r="24" spans="1:6" x14ac:dyDescent="0.25">
      <c r="A24">
        <v>0</v>
      </c>
      <c r="B24">
        <v>1</v>
      </c>
      <c r="C24" t="s">
        <v>176</v>
      </c>
      <c r="D24" t="s">
        <v>35</v>
      </c>
      <c r="E24" t="s">
        <v>177</v>
      </c>
      <c r="F24" s="48" t="s">
        <v>184</v>
      </c>
    </row>
    <row r="26" spans="1:6" x14ac:dyDescent="0.25">
      <c r="A26" s="35">
        <f>SUM(A2:A25)</f>
        <v>12</v>
      </c>
      <c r="B26" s="35">
        <f>SUM(B2:B25)</f>
        <v>23</v>
      </c>
      <c r="C26" s="36">
        <f>SUM(A26:B26)</f>
        <v>35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zoomScale="85" zoomScaleNormal="85" workbookViewId="0">
      <selection activeCell="F16" sqref="F16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26.7109375" bestFit="1" customWidth="1"/>
    <col min="7" max="7" width="3.140625" customWidth="1"/>
    <col min="8" max="8" width="25.7109375" bestFit="1" customWidth="1"/>
    <col min="9" max="9" width="5.28515625" customWidth="1"/>
    <col min="10" max="10" width="12.140625" bestFit="1" customWidth="1"/>
  </cols>
  <sheetData>
    <row r="1" spans="1:10" ht="45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x14ac:dyDescent="0.25">
      <c r="A2">
        <v>1</v>
      </c>
      <c r="B2">
        <v>1</v>
      </c>
      <c r="C2" t="s">
        <v>303</v>
      </c>
      <c r="D2" t="s">
        <v>304</v>
      </c>
      <c r="E2" t="s">
        <v>305</v>
      </c>
      <c r="F2" s="48" t="s">
        <v>65</v>
      </c>
      <c r="H2" t="s">
        <v>65</v>
      </c>
      <c r="I2">
        <f ca="1">SUMIF(F:F,"MBA Prievidza", $A$2:$A$25)+SUMIF(F:F,"MBA Prievidza", $B$2:$B$25)</f>
        <v>4</v>
      </c>
      <c r="J2" s="20">
        <f ca="1">I2*420</f>
        <v>1680</v>
      </c>
    </row>
    <row r="3" spans="1:10" x14ac:dyDescent="0.25">
      <c r="A3">
        <v>1</v>
      </c>
      <c r="B3">
        <v>1</v>
      </c>
      <c r="C3" t="s">
        <v>308</v>
      </c>
      <c r="D3" t="s">
        <v>306</v>
      </c>
      <c r="E3" t="s">
        <v>307</v>
      </c>
      <c r="F3" s="48" t="s">
        <v>65</v>
      </c>
      <c r="H3" t="s">
        <v>341</v>
      </c>
      <c r="I3">
        <f ca="1">SUMIF(F:F,"Patrioti Levice", $A$2:$A$25)+SUMIF(F:F,"Patrioti Levice", $B$2:$B$25)</f>
        <v>1</v>
      </c>
      <c r="J3" s="20">
        <f t="shared" ref="J3:J10" ca="1" si="0">I3*420</f>
        <v>420</v>
      </c>
    </row>
    <row r="4" spans="1:10" x14ac:dyDescent="0.25">
      <c r="A4">
        <v>1</v>
      </c>
      <c r="B4">
        <v>1</v>
      </c>
      <c r="C4" t="s">
        <v>309</v>
      </c>
      <c r="D4" t="s">
        <v>226</v>
      </c>
      <c r="E4" t="s">
        <v>310</v>
      </c>
      <c r="F4" s="49" t="s">
        <v>379</v>
      </c>
      <c r="H4" t="s">
        <v>342</v>
      </c>
      <c r="I4">
        <f ca="1">SUMIF(F:F,"BK Iskra Svit", $A$2:$A$25)+SUMIF(F:F,"BK Iskra Svit", $B$2:$B$25)</f>
        <v>2</v>
      </c>
      <c r="J4" s="20">
        <f t="shared" ca="1" si="0"/>
        <v>840</v>
      </c>
    </row>
    <row r="5" spans="1:10" x14ac:dyDescent="0.25">
      <c r="A5">
        <v>1</v>
      </c>
      <c r="B5">
        <v>1</v>
      </c>
      <c r="C5" t="s">
        <v>311</v>
      </c>
      <c r="D5" t="s">
        <v>195</v>
      </c>
      <c r="E5" t="s">
        <v>312</v>
      </c>
      <c r="F5" s="48" t="s">
        <v>342</v>
      </c>
      <c r="H5" t="s">
        <v>61</v>
      </c>
      <c r="I5">
        <v>6</v>
      </c>
      <c r="J5" s="20">
        <f t="shared" si="0"/>
        <v>2520</v>
      </c>
    </row>
    <row r="6" spans="1:10" x14ac:dyDescent="0.25">
      <c r="A6">
        <v>1</v>
      </c>
      <c r="B6">
        <v>1</v>
      </c>
      <c r="C6" t="s">
        <v>199</v>
      </c>
      <c r="D6" t="s">
        <v>91</v>
      </c>
      <c r="E6" t="s">
        <v>200</v>
      </c>
      <c r="F6" s="48" t="s">
        <v>380</v>
      </c>
      <c r="H6" t="s">
        <v>344</v>
      </c>
      <c r="I6">
        <f ca="1">SUMIF(F:F,"MSK BK Ziar nad Hronom", $A$2:$A$25)+SUMIF(F:F,"MSK BK Ziar nad Hronom", $B$2:$B$25)</f>
        <v>2</v>
      </c>
      <c r="J6" s="20">
        <f t="shared" ca="1" si="0"/>
        <v>840</v>
      </c>
    </row>
    <row r="7" spans="1:10" x14ac:dyDescent="0.25">
      <c r="A7" s="35">
        <v>0</v>
      </c>
      <c r="B7" s="35">
        <v>0</v>
      </c>
      <c r="C7" t="s">
        <v>191</v>
      </c>
      <c r="D7" t="s">
        <v>192</v>
      </c>
      <c r="E7" t="s">
        <v>193</v>
      </c>
      <c r="F7" s="13" t="s">
        <v>343</v>
      </c>
      <c r="H7" t="s">
        <v>346</v>
      </c>
      <c r="I7">
        <v>3</v>
      </c>
      <c r="J7" s="20">
        <f t="shared" si="0"/>
        <v>1260</v>
      </c>
    </row>
    <row r="8" spans="1:10" x14ac:dyDescent="0.25">
      <c r="A8">
        <v>1</v>
      </c>
      <c r="B8">
        <v>1</v>
      </c>
      <c r="C8" t="s">
        <v>191</v>
      </c>
      <c r="D8" t="s">
        <v>63</v>
      </c>
      <c r="E8" t="s">
        <v>313</v>
      </c>
      <c r="F8" s="48" t="s">
        <v>344</v>
      </c>
      <c r="H8" t="s">
        <v>348</v>
      </c>
      <c r="I8">
        <f ca="1">SUMIF(F:F,"BKM SPU Nitra", $A$2:$A$25)+SUMIF(F:F,"BKM SPU Nitra", $B$2:$B$25)</f>
        <v>1</v>
      </c>
      <c r="J8" s="20">
        <f t="shared" ca="1" si="0"/>
        <v>420</v>
      </c>
    </row>
    <row r="9" spans="1:10" x14ac:dyDescent="0.25">
      <c r="A9">
        <v>1</v>
      </c>
      <c r="B9">
        <v>1</v>
      </c>
      <c r="C9" t="s">
        <v>314</v>
      </c>
      <c r="D9" t="s">
        <v>84</v>
      </c>
      <c r="E9" t="s">
        <v>315</v>
      </c>
      <c r="F9" s="49" t="s">
        <v>379</v>
      </c>
      <c r="H9" t="s">
        <v>244</v>
      </c>
      <c r="I9">
        <v>1</v>
      </c>
      <c r="J9" s="20">
        <f t="shared" si="0"/>
        <v>420</v>
      </c>
    </row>
    <row r="10" spans="1:10" x14ac:dyDescent="0.25">
      <c r="A10">
        <v>1</v>
      </c>
      <c r="B10">
        <v>1</v>
      </c>
      <c r="C10" t="s">
        <v>209</v>
      </c>
      <c r="D10" t="s">
        <v>210</v>
      </c>
      <c r="E10" t="s">
        <v>211</v>
      </c>
      <c r="F10" s="48" t="s">
        <v>61</v>
      </c>
      <c r="H10" t="s">
        <v>379</v>
      </c>
      <c r="I10">
        <v>4</v>
      </c>
      <c r="J10" s="20">
        <f t="shared" si="0"/>
        <v>1680</v>
      </c>
    </row>
    <row r="11" spans="1:10" x14ac:dyDescent="0.25">
      <c r="A11" s="35">
        <v>0</v>
      </c>
      <c r="B11" s="35">
        <v>0</v>
      </c>
      <c r="C11" t="s">
        <v>316</v>
      </c>
      <c r="D11" t="s">
        <v>91</v>
      </c>
      <c r="E11" t="s">
        <v>317</v>
      </c>
      <c r="F11" s="13" t="s">
        <v>345</v>
      </c>
    </row>
    <row r="12" spans="1:10" x14ac:dyDescent="0.25">
      <c r="A12">
        <v>1</v>
      </c>
      <c r="B12">
        <v>1</v>
      </c>
      <c r="C12" t="s">
        <v>381</v>
      </c>
      <c r="D12" t="s">
        <v>192</v>
      </c>
      <c r="E12" t="s">
        <v>318</v>
      </c>
      <c r="F12" s="48" t="s">
        <v>346</v>
      </c>
    </row>
    <row r="13" spans="1:10" x14ac:dyDescent="0.25">
      <c r="A13" s="35">
        <v>0</v>
      </c>
      <c r="B13" s="35">
        <v>0</v>
      </c>
      <c r="C13" t="s">
        <v>319</v>
      </c>
      <c r="D13" t="s">
        <v>320</v>
      </c>
      <c r="E13" t="s">
        <v>321</v>
      </c>
      <c r="F13" s="13" t="s">
        <v>347</v>
      </c>
      <c r="I13">
        <f ca="1">SUM(I2:I11)</f>
        <v>24</v>
      </c>
      <c r="J13" s="20">
        <f ca="1">SUM(J2:J11)</f>
        <v>10080</v>
      </c>
    </row>
    <row r="14" spans="1:10" x14ac:dyDescent="0.25">
      <c r="A14" s="35">
        <v>0</v>
      </c>
      <c r="B14" s="35">
        <v>0</v>
      </c>
      <c r="C14" t="s">
        <v>322</v>
      </c>
      <c r="D14" t="s">
        <v>215</v>
      </c>
      <c r="E14" t="s">
        <v>323</v>
      </c>
      <c r="F14" s="13" t="s">
        <v>353</v>
      </c>
    </row>
    <row r="15" spans="1:10" x14ac:dyDescent="0.25">
      <c r="A15">
        <v>0</v>
      </c>
      <c r="B15">
        <v>1</v>
      </c>
      <c r="C15" t="s">
        <v>324</v>
      </c>
      <c r="D15" t="s">
        <v>63</v>
      </c>
      <c r="E15" t="s">
        <v>325</v>
      </c>
      <c r="F15" s="48" t="s">
        <v>348</v>
      </c>
    </row>
    <row r="16" spans="1:10" x14ac:dyDescent="0.25">
      <c r="A16">
        <v>0</v>
      </c>
      <c r="B16">
        <v>1</v>
      </c>
      <c r="C16" t="s">
        <v>326</v>
      </c>
      <c r="D16" t="s">
        <v>233</v>
      </c>
      <c r="E16" t="s">
        <v>327</v>
      </c>
      <c r="F16" s="48" t="s">
        <v>244</v>
      </c>
    </row>
    <row r="17" spans="1:6" x14ac:dyDescent="0.25">
      <c r="A17" s="35">
        <v>0</v>
      </c>
      <c r="B17" s="35">
        <v>0</v>
      </c>
      <c r="C17" t="s">
        <v>328</v>
      </c>
      <c r="D17" t="s">
        <v>207</v>
      </c>
      <c r="E17" t="s">
        <v>329</v>
      </c>
      <c r="F17" s="13" t="s">
        <v>349</v>
      </c>
    </row>
    <row r="18" spans="1:6" x14ac:dyDescent="0.25">
      <c r="A18" s="35">
        <v>0</v>
      </c>
      <c r="B18" s="35">
        <v>0</v>
      </c>
      <c r="C18" t="s">
        <v>330</v>
      </c>
      <c r="D18" t="s">
        <v>195</v>
      </c>
      <c r="E18" t="s">
        <v>329</v>
      </c>
      <c r="F18" s="13" t="s">
        <v>350</v>
      </c>
    </row>
    <row r="19" spans="1:6" x14ac:dyDescent="0.25">
      <c r="A19">
        <v>0</v>
      </c>
      <c r="B19">
        <v>1</v>
      </c>
      <c r="C19" t="s">
        <v>331</v>
      </c>
      <c r="D19" t="s">
        <v>332</v>
      </c>
      <c r="E19" t="s">
        <v>333</v>
      </c>
      <c r="F19" s="48" t="s">
        <v>346</v>
      </c>
    </row>
    <row r="20" spans="1:6" x14ac:dyDescent="0.25">
      <c r="A20">
        <v>0</v>
      </c>
      <c r="B20">
        <v>1</v>
      </c>
      <c r="C20" t="s">
        <v>199</v>
      </c>
      <c r="D20" t="s">
        <v>230</v>
      </c>
      <c r="E20" t="s">
        <v>334</v>
      </c>
      <c r="F20" s="48" t="s">
        <v>61</v>
      </c>
    </row>
    <row r="21" spans="1:6" x14ac:dyDescent="0.25">
      <c r="A21">
        <v>0</v>
      </c>
      <c r="B21">
        <v>1</v>
      </c>
      <c r="C21" t="s">
        <v>335</v>
      </c>
      <c r="D21" t="s">
        <v>306</v>
      </c>
      <c r="E21" t="s">
        <v>336</v>
      </c>
      <c r="F21" s="48" t="s">
        <v>341</v>
      </c>
    </row>
    <row r="22" spans="1:6" x14ac:dyDescent="0.25">
      <c r="A22">
        <v>0</v>
      </c>
      <c r="B22">
        <v>1</v>
      </c>
      <c r="C22" t="s">
        <v>197</v>
      </c>
      <c r="D22" t="s">
        <v>84</v>
      </c>
      <c r="E22" t="s">
        <v>198</v>
      </c>
      <c r="F22" s="48" t="s">
        <v>61</v>
      </c>
    </row>
    <row r="23" spans="1:6" x14ac:dyDescent="0.25">
      <c r="A23" s="35">
        <v>0</v>
      </c>
      <c r="B23" s="35">
        <v>0</v>
      </c>
      <c r="C23" t="s">
        <v>337</v>
      </c>
      <c r="D23" t="s">
        <v>94</v>
      </c>
      <c r="E23" t="s">
        <v>338</v>
      </c>
      <c r="F23" s="13" t="s">
        <v>351</v>
      </c>
    </row>
    <row r="24" spans="1:6" x14ac:dyDescent="0.25">
      <c r="A24" s="35">
        <v>0</v>
      </c>
      <c r="B24" s="35">
        <v>0</v>
      </c>
      <c r="C24" t="s">
        <v>339</v>
      </c>
      <c r="D24" t="s">
        <v>207</v>
      </c>
      <c r="E24" t="s">
        <v>340</v>
      </c>
      <c r="F24" s="13" t="s">
        <v>352</v>
      </c>
    </row>
    <row r="26" spans="1:6" x14ac:dyDescent="0.25">
      <c r="A26" s="35">
        <f>SUM(A2:A25)</f>
        <v>9</v>
      </c>
      <c r="B26" s="35">
        <f>SUM(B2:B25)</f>
        <v>15</v>
      </c>
      <c r="C26" s="35">
        <f>SUM(A26:B26)</f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zoomScale="85" zoomScaleNormal="85" workbookViewId="0">
      <selection activeCell="E25" sqref="E25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25.7109375" bestFit="1" customWidth="1"/>
    <col min="7" max="7" width="3.140625" customWidth="1"/>
    <col min="8" max="8" width="25.7109375" bestFit="1" customWidth="1"/>
    <col min="9" max="9" width="5.28515625" customWidth="1"/>
    <col min="10" max="10" width="11.7109375" bestFit="1" customWidth="1"/>
  </cols>
  <sheetData>
    <row r="1" spans="1:10" ht="45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x14ac:dyDescent="0.25">
      <c r="A2">
        <v>1</v>
      </c>
      <c r="B2">
        <v>1</v>
      </c>
      <c r="C2" t="s">
        <v>83</v>
      </c>
      <c r="D2" t="s">
        <v>70</v>
      </c>
      <c r="E2" t="s">
        <v>187</v>
      </c>
      <c r="F2" s="48" t="s">
        <v>61</v>
      </c>
      <c r="H2" t="s">
        <v>65</v>
      </c>
      <c r="I2">
        <f ca="1">SUMIF(F:F,"MBA Prievidza", $A$2:$A$25)+SUMIF(F:F,"MBA Prievidza", $B$2:$B$25)</f>
        <v>0</v>
      </c>
      <c r="J2" s="20">
        <f ca="1">I2*420</f>
        <v>0</v>
      </c>
    </row>
    <row r="3" spans="1:10" x14ac:dyDescent="0.25">
      <c r="A3">
        <v>1</v>
      </c>
      <c r="B3">
        <v>1</v>
      </c>
      <c r="C3" t="s">
        <v>188</v>
      </c>
      <c r="D3" t="s">
        <v>189</v>
      </c>
      <c r="E3" t="s">
        <v>190</v>
      </c>
      <c r="F3" s="48" t="s">
        <v>61</v>
      </c>
      <c r="H3" t="s">
        <v>341</v>
      </c>
      <c r="I3">
        <f ca="1">SUMIF(F:F,"Patrioti Levice", $A$2:$A$25)+SUMIF(F:F,"Patrioti Levice", $B$2:$B$25)</f>
        <v>0</v>
      </c>
      <c r="J3" s="20">
        <f t="shared" ref="J3:J12" ca="1" si="0">I3*420</f>
        <v>0</v>
      </c>
    </row>
    <row r="4" spans="1:10" x14ac:dyDescent="0.25">
      <c r="A4" s="35">
        <v>0</v>
      </c>
      <c r="B4" s="35">
        <v>0</v>
      </c>
      <c r="C4" t="s">
        <v>191</v>
      </c>
      <c r="D4" t="s">
        <v>192</v>
      </c>
      <c r="E4" t="s">
        <v>193</v>
      </c>
      <c r="F4" s="13" t="s">
        <v>238</v>
      </c>
      <c r="H4" t="s">
        <v>342</v>
      </c>
      <c r="I4">
        <f ca="1">SUMIF(F:F,"BK Iskra Svit", $A$2:$A$25)+SUMIF(F:F,"BK Iskra Svit", $B$2:$B$25)</f>
        <v>1</v>
      </c>
      <c r="J4" s="20">
        <f t="shared" ca="1" si="0"/>
        <v>420</v>
      </c>
    </row>
    <row r="5" spans="1:10" x14ac:dyDescent="0.25">
      <c r="A5">
        <v>1</v>
      </c>
      <c r="B5">
        <v>1</v>
      </c>
      <c r="C5" t="s">
        <v>194</v>
      </c>
      <c r="D5" t="s">
        <v>195</v>
      </c>
      <c r="E5" t="s">
        <v>196</v>
      </c>
      <c r="F5" s="49" t="s">
        <v>382</v>
      </c>
      <c r="H5" t="s">
        <v>61</v>
      </c>
      <c r="I5">
        <v>17</v>
      </c>
      <c r="J5" s="20">
        <f t="shared" si="0"/>
        <v>7140</v>
      </c>
    </row>
    <row r="6" spans="1:10" x14ac:dyDescent="0.25">
      <c r="A6">
        <v>1</v>
      </c>
      <c r="B6">
        <v>1</v>
      </c>
      <c r="C6" t="s">
        <v>197</v>
      </c>
      <c r="D6" t="s">
        <v>84</v>
      </c>
      <c r="E6" t="s">
        <v>198</v>
      </c>
      <c r="F6" s="48" t="s">
        <v>61</v>
      </c>
      <c r="H6" t="s">
        <v>344</v>
      </c>
      <c r="I6">
        <f ca="1">SUMIF(F:F,"MSK BK Ziar nad Hronom", $A$2:$A$25)+SUMIF(F:F,"MSK BK Ziar nad Hronom", $B$2:$B$25)</f>
        <v>0</v>
      </c>
      <c r="J6" s="20">
        <f t="shared" ca="1" si="0"/>
        <v>0</v>
      </c>
    </row>
    <row r="7" spans="1:10" x14ac:dyDescent="0.25">
      <c r="A7">
        <v>1</v>
      </c>
      <c r="B7">
        <v>1</v>
      </c>
      <c r="C7" t="s">
        <v>199</v>
      </c>
      <c r="D7" t="s">
        <v>91</v>
      </c>
      <c r="E7" t="s">
        <v>200</v>
      </c>
      <c r="F7" s="48" t="s">
        <v>61</v>
      </c>
      <c r="H7" t="s">
        <v>346</v>
      </c>
      <c r="I7">
        <f ca="1">SUMIF(F:F,"BKM Iskra", $A$2:$A$25)+SUMIF(F:F,"BKM Iskra", $B$2:$B$25)</f>
        <v>0</v>
      </c>
      <c r="J7" s="20">
        <f t="shared" ca="1" si="0"/>
        <v>0</v>
      </c>
    </row>
    <row r="8" spans="1:10" x14ac:dyDescent="0.25">
      <c r="A8" s="35">
        <v>0</v>
      </c>
      <c r="B8" s="35">
        <v>0</v>
      </c>
      <c r="C8" t="s">
        <v>355</v>
      </c>
      <c r="D8" t="s">
        <v>201</v>
      </c>
      <c r="E8" t="s">
        <v>202</v>
      </c>
      <c r="F8" s="13" t="s">
        <v>239</v>
      </c>
      <c r="H8" t="s">
        <v>348</v>
      </c>
      <c r="I8">
        <f ca="1">SUMIF(F:F,"BKM SPU Nitra", $A$2:$A$25)+SUMIF(F:F,"BKM SPU Nitra", $B$2:$B$25)</f>
        <v>0</v>
      </c>
      <c r="J8" s="20">
        <f t="shared" ca="1" si="0"/>
        <v>0</v>
      </c>
    </row>
    <row r="9" spans="1:10" x14ac:dyDescent="0.25">
      <c r="A9">
        <v>1</v>
      </c>
      <c r="B9">
        <v>1</v>
      </c>
      <c r="C9" t="s">
        <v>203</v>
      </c>
      <c r="D9" t="s">
        <v>204</v>
      </c>
      <c r="E9" t="s">
        <v>205</v>
      </c>
      <c r="F9" s="48" t="s">
        <v>240</v>
      </c>
      <c r="H9" t="s">
        <v>244</v>
      </c>
      <c r="I9">
        <v>1</v>
      </c>
      <c r="J9" s="20">
        <f t="shared" si="0"/>
        <v>420</v>
      </c>
    </row>
    <row r="10" spans="1:10" x14ac:dyDescent="0.25">
      <c r="A10">
        <v>1</v>
      </c>
      <c r="B10">
        <v>1</v>
      </c>
      <c r="C10" t="s">
        <v>206</v>
      </c>
      <c r="D10" t="s">
        <v>207</v>
      </c>
      <c r="E10" t="s">
        <v>208</v>
      </c>
      <c r="F10" s="48" t="s">
        <v>61</v>
      </c>
      <c r="H10" t="s">
        <v>240</v>
      </c>
      <c r="I10">
        <v>3</v>
      </c>
      <c r="J10" s="20">
        <f t="shared" si="0"/>
        <v>1260</v>
      </c>
    </row>
    <row r="11" spans="1:10" x14ac:dyDescent="0.25">
      <c r="A11">
        <v>1</v>
      </c>
      <c r="B11">
        <v>1</v>
      </c>
      <c r="C11" t="s">
        <v>209</v>
      </c>
      <c r="D11" t="s">
        <v>210</v>
      </c>
      <c r="E11" t="s">
        <v>211</v>
      </c>
      <c r="F11" s="48" t="s">
        <v>61</v>
      </c>
      <c r="H11" t="s">
        <v>392</v>
      </c>
      <c r="I11">
        <v>4</v>
      </c>
      <c r="J11" s="20">
        <f t="shared" si="0"/>
        <v>1680</v>
      </c>
    </row>
    <row r="12" spans="1:10" x14ac:dyDescent="0.25">
      <c r="A12">
        <v>1</v>
      </c>
      <c r="B12">
        <v>1</v>
      </c>
      <c r="C12" t="s">
        <v>212</v>
      </c>
      <c r="D12" t="s">
        <v>195</v>
      </c>
      <c r="E12" t="s">
        <v>213</v>
      </c>
      <c r="F12" s="49" t="s">
        <v>382</v>
      </c>
      <c r="H12" t="s">
        <v>242</v>
      </c>
      <c r="I12">
        <f ca="1">SUMIF(F:F,"MBK Victoria Zilina", $A$2:$A$25)+SUMIF(F:F,"MBK Victoria Zilina", $B$2:$B$25)</f>
        <v>0</v>
      </c>
      <c r="J12" s="20">
        <f t="shared" ca="1" si="0"/>
        <v>0</v>
      </c>
    </row>
    <row r="13" spans="1:10" x14ac:dyDescent="0.25">
      <c r="A13">
        <v>1</v>
      </c>
      <c r="B13">
        <v>1</v>
      </c>
      <c r="C13" t="s">
        <v>83</v>
      </c>
      <c r="D13" t="s">
        <v>84</v>
      </c>
      <c r="E13" t="s">
        <v>85</v>
      </c>
      <c r="F13" s="48" t="s">
        <v>61</v>
      </c>
    </row>
    <row r="14" spans="1:10" x14ac:dyDescent="0.25">
      <c r="A14" s="35">
        <v>0</v>
      </c>
      <c r="B14" s="35">
        <v>0</v>
      </c>
      <c r="C14" t="s">
        <v>214</v>
      </c>
      <c r="D14" t="s">
        <v>215</v>
      </c>
      <c r="E14" t="s">
        <v>216</v>
      </c>
      <c r="F14" s="13" t="s">
        <v>368</v>
      </c>
      <c r="I14">
        <f ca="1">SUM(I2:I12)</f>
        <v>26</v>
      </c>
      <c r="J14">
        <f ca="1">SUM(J2:J12)</f>
        <v>10920</v>
      </c>
    </row>
    <row r="15" spans="1:10" x14ac:dyDescent="0.25">
      <c r="A15" s="35">
        <v>0</v>
      </c>
      <c r="B15" s="35">
        <v>0</v>
      </c>
      <c r="C15" t="s">
        <v>217</v>
      </c>
      <c r="D15" t="s">
        <v>218</v>
      </c>
      <c r="E15" t="s">
        <v>219</v>
      </c>
      <c r="F15" s="13" t="s">
        <v>243</v>
      </c>
    </row>
    <row r="16" spans="1:10" x14ac:dyDescent="0.25">
      <c r="A16">
        <v>0</v>
      </c>
      <c r="B16">
        <v>1</v>
      </c>
      <c r="C16" t="s">
        <v>220</v>
      </c>
      <c r="D16" t="s">
        <v>210</v>
      </c>
      <c r="E16" t="s">
        <v>221</v>
      </c>
      <c r="F16" s="48" t="s">
        <v>244</v>
      </c>
    </row>
    <row r="17" spans="1:6" x14ac:dyDescent="0.25">
      <c r="A17" s="35">
        <v>0</v>
      </c>
      <c r="B17" s="35">
        <v>0</v>
      </c>
      <c r="C17" t="s">
        <v>222</v>
      </c>
      <c r="D17" t="s">
        <v>223</v>
      </c>
      <c r="E17" t="s">
        <v>224</v>
      </c>
      <c r="F17" s="13" t="s">
        <v>245</v>
      </c>
    </row>
    <row r="18" spans="1:6" x14ac:dyDescent="0.25">
      <c r="A18">
        <v>0</v>
      </c>
      <c r="B18">
        <v>1</v>
      </c>
      <c r="C18" t="s">
        <v>225</v>
      </c>
      <c r="D18" t="s">
        <v>226</v>
      </c>
      <c r="E18" t="s">
        <v>227</v>
      </c>
      <c r="F18" s="48" t="s">
        <v>342</v>
      </c>
    </row>
    <row r="19" spans="1:6" x14ac:dyDescent="0.25">
      <c r="A19">
        <v>0</v>
      </c>
      <c r="B19">
        <v>1</v>
      </c>
      <c r="C19" t="s">
        <v>228</v>
      </c>
      <c r="D19" t="s">
        <v>102</v>
      </c>
      <c r="E19" t="s">
        <v>229</v>
      </c>
      <c r="F19" s="48" t="s">
        <v>61</v>
      </c>
    </row>
    <row r="20" spans="1:6" x14ac:dyDescent="0.25">
      <c r="A20">
        <v>0</v>
      </c>
      <c r="B20">
        <v>1</v>
      </c>
      <c r="C20" t="s">
        <v>199</v>
      </c>
      <c r="D20" t="s">
        <v>230</v>
      </c>
      <c r="E20" t="s">
        <v>231</v>
      </c>
      <c r="F20" s="48" t="s">
        <v>61</v>
      </c>
    </row>
    <row r="21" spans="1:6" x14ac:dyDescent="0.25">
      <c r="A21">
        <v>0</v>
      </c>
      <c r="B21">
        <v>1</v>
      </c>
      <c r="C21" t="s">
        <v>232</v>
      </c>
      <c r="D21" t="s">
        <v>233</v>
      </c>
      <c r="E21" t="s">
        <v>234</v>
      </c>
      <c r="F21" s="48" t="s">
        <v>61</v>
      </c>
    </row>
    <row r="22" spans="1:6" x14ac:dyDescent="0.25">
      <c r="A22">
        <v>0</v>
      </c>
      <c r="B22">
        <v>1</v>
      </c>
      <c r="C22" t="s">
        <v>52</v>
      </c>
      <c r="D22" t="s">
        <v>53</v>
      </c>
      <c r="E22" t="s">
        <v>54</v>
      </c>
      <c r="F22" s="48" t="s">
        <v>240</v>
      </c>
    </row>
    <row r="23" spans="1:6" x14ac:dyDescent="0.25">
      <c r="A23" s="35">
        <v>0</v>
      </c>
      <c r="B23" s="35">
        <v>0</v>
      </c>
      <c r="C23" t="s">
        <v>235</v>
      </c>
      <c r="D23" t="s">
        <v>236</v>
      </c>
      <c r="E23" t="s">
        <v>237</v>
      </c>
      <c r="F23" s="13" t="s">
        <v>246</v>
      </c>
    </row>
    <row r="25" spans="1:6" x14ac:dyDescent="0.25">
      <c r="A25" s="35">
        <f>SUM(A2:A24)</f>
        <v>10</v>
      </c>
      <c r="B25" s="35">
        <f>SUM(B2:B24)</f>
        <v>16</v>
      </c>
      <c r="C25" s="35">
        <f>SUM(A25:B25)</f>
        <v>26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"/>
  <sheetViews>
    <sheetView zoomScaleNormal="100" workbookViewId="0">
      <selection activeCell="H16" sqref="H16"/>
    </sheetView>
  </sheetViews>
  <sheetFormatPr defaultColWidth="8.85546875" defaultRowHeight="15" x14ac:dyDescent="0.25"/>
  <cols>
    <col min="1" max="1" width="12.85546875" customWidth="1"/>
    <col min="2" max="2" width="13.140625" customWidth="1"/>
    <col min="3" max="3" width="15.140625" customWidth="1"/>
    <col min="4" max="4" width="13.140625" customWidth="1"/>
    <col min="5" max="5" width="12.85546875" customWidth="1"/>
    <col min="6" max="6" width="22.42578125" bestFit="1" customWidth="1"/>
    <col min="7" max="7" width="3.140625" customWidth="1"/>
    <col min="8" max="8" width="25.7109375" bestFit="1" customWidth="1"/>
    <col min="9" max="9" width="5.28515625" customWidth="1"/>
    <col min="10" max="10" width="15.7109375" customWidth="1"/>
  </cols>
  <sheetData>
    <row r="1" spans="1:10" ht="45" x14ac:dyDescent="0.25">
      <c r="A1" s="8" t="s">
        <v>49</v>
      </c>
      <c r="B1" s="8" t="s">
        <v>48</v>
      </c>
      <c r="C1" s="1" t="s">
        <v>0</v>
      </c>
      <c r="D1" s="1" t="s">
        <v>1</v>
      </c>
      <c r="E1" s="1" t="s">
        <v>47</v>
      </c>
      <c r="F1" s="1" t="s">
        <v>2</v>
      </c>
      <c r="H1" s="1" t="s">
        <v>2</v>
      </c>
      <c r="I1" s="12" t="s">
        <v>50</v>
      </c>
      <c r="J1" s="12" t="s">
        <v>51</v>
      </c>
    </row>
    <row r="2" spans="1:10" x14ac:dyDescent="0.25">
      <c r="A2">
        <v>1</v>
      </c>
      <c r="B2">
        <v>1</v>
      </c>
      <c r="C2" t="s">
        <v>52</v>
      </c>
      <c r="D2" t="s">
        <v>53</v>
      </c>
      <c r="E2" t="s">
        <v>54</v>
      </c>
      <c r="F2" s="48" t="s">
        <v>240</v>
      </c>
      <c r="H2" t="s">
        <v>65</v>
      </c>
      <c r="I2">
        <f ca="1">SUMIF(F:F,"MBA Prievidza", $A$2:$A$25)+SUMIF(F:F,"MBA Prievidza", $B$2:$B$25)</f>
        <v>9</v>
      </c>
      <c r="J2" s="20">
        <f ca="1">I2*420</f>
        <v>3780</v>
      </c>
    </row>
    <row r="3" spans="1:10" x14ac:dyDescent="0.25">
      <c r="A3">
        <v>1</v>
      </c>
      <c r="B3">
        <v>1</v>
      </c>
      <c r="C3" t="s">
        <v>55</v>
      </c>
      <c r="D3" t="s">
        <v>56</v>
      </c>
      <c r="E3" t="s">
        <v>57</v>
      </c>
      <c r="F3" s="48" t="s">
        <v>346</v>
      </c>
      <c r="H3" t="s">
        <v>341</v>
      </c>
      <c r="I3">
        <f ca="1">SUMIF(F:F,"Patrioti Levice", $A$2:$A$25)+SUMIF(F:F,"Patrioti Levice", $B$2:$B$25)</f>
        <v>0</v>
      </c>
      <c r="J3" s="20">
        <f t="shared" ref="J3:J14" ca="1" si="0">I3*420</f>
        <v>0</v>
      </c>
    </row>
    <row r="4" spans="1:10" x14ac:dyDescent="0.25">
      <c r="A4">
        <v>1</v>
      </c>
      <c r="B4">
        <v>1</v>
      </c>
      <c r="C4" t="s">
        <v>58</v>
      </c>
      <c r="D4" t="s">
        <v>59</v>
      </c>
      <c r="E4" t="s">
        <v>60</v>
      </c>
      <c r="F4" s="48" t="s">
        <v>61</v>
      </c>
      <c r="H4" t="s">
        <v>342</v>
      </c>
      <c r="I4">
        <f ca="1">SUMIF(F:F,"BK Iskra Svit", $A$2:$A$25)+SUMIF(F:F,"BK Iskra Svit", $B$2:$B$25)</f>
        <v>0</v>
      </c>
      <c r="J4" s="20">
        <f t="shared" ca="1" si="0"/>
        <v>0</v>
      </c>
    </row>
    <row r="5" spans="1:10" x14ac:dyDescent="0.25">
      <c r="A5">
        <v>1</v>
      </c>
      <c r="B5">
        <v>1</v>
      </c>
      <c r="C5" t="s">
        <v>62</v>
      </c>
      <c r="D5" t="s">
        <v>63</v>
      </c>
      <c r="E5" t="s">
        <v>64</v>
      </c>
      <c r="F5" s="48" t="s">
        <v>65</v>
      </c>
      <c r="H5" t="s">
        <v>61</v>
      </c>
      <c r="I5">
        <v>8</v>
      </c>
      <c r="J5" s="20">
        <f t="shared" si="0"/>
        <v>3360</v>
      </c>
    </row>
    <row r="6" spans="1:10" x14ac:dyDescent="0.25">
      <c r="A6">
        <v>1</v>
      </c>
      <c r="B6">
        <v>1</v>
      </c>
      <c r="C6" t="s">
        <v>66</v>
      </c>
      <c r="D6" t="s">
        <v>67</v>
      </c>
      <c r="E6" t="s">
        <v>68</v>
      </c>
      <c r="F6" s="48" t="s">
        <v>348</v>
      </c>
      <c r="H6" t="s">
        <v>344</v>
      </c>
      <c r="I6">
        <f ca="1">SUMIF(F:F,"MSK BK Ziar nad Hronom", $A$2:$A$25)+SUMIF(F:F,"MSK BK Ziar nad Hronom", $B$2:$B$25)</f>
        <v>0</v>
      </c>
      <c r="J6" s="20">
        <f t="shared" ca="1" si="0"/>
        <v>0</v>
      </c>
    </row>
    <row r="7" spans="1:10" x14ac:dyDescent="0.25">
      <c r="A7">
        <v>1</v>
      </c>
      <c r="B7">
        <v>1</v>
      </c>
      <c r="C7" t="s">
        <v>69</v>
      </c>
      <c r="D7" t="s">
        <v>70</v>
      </c>
      <c r="E7" t="s">
        <v>71</v>
      </c>
      <c r="F7" s="49" t="s">
        <v>383</v>
      </c>
      <c r="H7" t="s">
        <v>346</v>
      </c>
      <c r="I7">
        <f ca="1">SUMIF(F:F,"BKM Iskra", $A$2:$A$25)+SUMIF(F:F,"BKM Iskra", $B$2:$B$25)</f>
        <v>3</v>
      </c>
      <c r="J7" s="20">
        <f t="shared" ca="1" si="0"/>
        <v>1260</v>
      </c>
    </row>
    <row r="8" spans="1:10" x14ac:dyDescent="0.25">
      <c r="A8">
        <v>1</v>
      </c>
      <c r="B8">
        <v>1</v>
      </c>
      <c r="C8" t="s">
        <v>72</v>
      </c>
      <c r="D8" t="s">
        <v>70</v>
      </c>
      <c r="E8" t="s">
        <v>73</v>
      </c>
      <c r="F8" s="48" t="s">
        <v>65</v>
      </c>
      <c r="H8" t="s">
        <v>348</v>
      </c>
      <c r="I8">
        <f ca="1">SUMIF(F:F,"BKM SPU Nitra", $A$2:$A$25)+SUMIF(F:F,"BKM SPU Nitra", $B$2:$B$25)</f>
        <v>2</v>
      </c>
      <c r="J8" s="20">
        <f t="shared" ca="1" si="0"/>
        <v>840</v>
      </c>
    </row>
    <row r="9" spans="1:10" x14ac:dyDescent="0.25">
      <c r="A9">
        <v>1</v>
      </c>
      <c r="B9">
        <v>1</v>
      </c>
      <c r="C9" t="s">
        <v>74</v>
      </c>
      <c r="D9" t="s">
        <v>75</v>
      </c>
      <c r="E9" t="s">
        <v>76</v>
      </c>
      <c r="F9" s="49" t="s">
        <v>379</v>
      </c>
      <c r="H9" t="s">
        <v>244</v>
      </c>
      <c r="I9">
        <f ca="1">SUMIF(F:F,"BK 04 AC LB Spisska nova Ves", $A$2:$A$25)+SUMIF(F:F,"BK 04 AC LB Spisska nova Ves", $B$2:$B$25)</f>
        <v>0</v>
      </c>
      <c r="J9" s="20">
        <f t="shared" ca="1" si="0"/>
        <v>0</v>
      </c>
    </row>
    <row r="10" spans="1:10" x14ac:dyDescent="0.25">
      <c r="A10">
        <v>1</v>
      </c>
      <c r="B10">
        <v>1</v>
      </c>
      <c r="C10" t="s">
        <v>77</v>
      </c>
      <c r="D10" t="s">
        <v>78</v>
      </c>
      <c r="E10" t="s">
        <v>79</v>
      </c>
      <c r="F10" s="48" t="s">
        <v>65</v>
      </c>
      <c r="H10" t="s">
        <v>240</v>
      </c>
      <c r="I10">
        <f ca="1">SUMIF(F:F,"BK Lokomotiva Sered", $A$2:$A$25)+SUMIF(F:F,"BK Lokomotiva Sered", $B$2:$B$25)</f>
        <v>2</v>
      </c>
      <c r="J10" s="20">
        <f t="shared" ca="1" si="0"/>
        <v>840</v>
      </c>
    </row>
    <row r="11" spans="1:10" x14ac:dyDescent="0.25">
      <c r="A11">
        <v>1</v>
      </c>
      <c r="B11">
        <v>1</v>
      </c>
      <c r="C11" t="s">
        <v>80</v>
      </c>
      <c r="D11" t="s">
        <v>81</v>
      </c>
      <c r="E11" t="s">
        <v>82</v>
      </c>
      <c r="F11" s="48" t="s">
        <v>65</v>
      </c>
      <c r="H11" t="s">
        <v>241</v>
      </c>
      <c r="I11">
        <v>3</v>
      </c>
      <c r="J11" s="20">
        <f t="shared" si="0"/>
        <v>1260</v>
      </c>
    </row>
    <row r="12" spans="1:10" x14ac:dyDescent="0.25">
      <c r="A12">
        <v>1</v>
      </c>
      <c r="B12">
        <v>1</v>
      </c>
      <c r="C12" t="s">
        <v>83</v>
      </c>
      <c r="D12" t="s">
        <v>84</v>
      </c>
      <c r="E12" t="s">
        <v>85</v>
      </c>
      <c r="F12" s="48" t="s">
        <v>61</v>
      </c>
      <c r="H12" t="s">
        <v>242</v>
      </c>
      <c r="I12">
        <f ca="1">SUMIF(F:F,"MBK Victoria Zilina", $A$2:$A$25)+SUMIF(F:F,"MBK Victoria Zilina", $B$2:$B$25)</f>
        <v>0</v>
      </c>
      <c r="J12" s="20">
        <f t="shared" ca="1" si="0"/>
        <v>0</v>
      </c>
    </row>
    <row r="13" spans="1:10" x14ac:dyDescent="0.25">
      <c r="A13" s="35">
        <v>0</v>
      </c>
      <c r="B13" s="35">
        <v>0</v>
      </c>
      <c r="C13" t="s">
        <v>86</v>
      </c>
      <c r="D13" t="s">
        <v>87</v>
      </c>
      <c r="E13" t="s">
        <v>88</v>
      </c>
      <c r="F13" s="13" t="s">
        <v>89</v>
      </c>
      <c r="H13" t="s">
        <v>391</v>
      </c>
      <c r="I13">
        <v>2</v>
      </c>
      <c r="J13" s="20">
        <f t="shared" si="0"/>
        <v>840</v>
      </c>
    </row>
    <row r="14" spans="1:10" x14ac:dyDescent="0.25">
      <c r="A14">
        <v>0</v>
      </c>
      <c r="B14">
        <v>1</v>
      </c>
      <c r="C14" t="s">
        <v>90</v>
      </c>
      <c r="D14" t="s">
        <v>91</v>
      </c>
      <c r="E14" t="s">
        <v>92</v>
      </c>
      <c r="F14" s="48" t="s">
        <v>61</v>
      </c>
      <c r="H14" t="s">
        <v>393</v>
      </c>
      <c r="I14" s="51">
        <v>2</v>
      </c>
      <c r="J14" s="20">
        <f t="shared" si="0"/>
        <v>840</v>
      </c>
    </row>
    <row r="15" spans="1:10" x14ac:dyDescent="0.25">
      <c r="A15">
        <v>0</v>
      </c>
      <c r="B15">
        <v>1</v>
      </c>
      <c r="C15" t="s">
        <v>93</v>
      </c>
      <c r="D15" t="s">
        <v>94</v>
      </c>
      <c r="E15" t="s">
        <v>95</v>
      </c>
      <c r="F15" s="48" t="s">
        <v>61</v>
      </c>
    </row>
    <row r="16" spans="1:10" x14ac:dyDescent="0.25">
      <c r="A16">
        <v>0</v>
      </c>
      <c r="B16">
        <v>1</v>
      </c>
      <c r="C16" t="s">
        <v>96</v>
      </c>
      <c r="D16" t="s">
        <v>97</v>
      </c>
      <c r="E16" t="s">
        <v>95</v>
      </c>
      <c r="F16" s="48" t="s">
        <v>65</v>
      </c>
    </row>
    <row r="17" spans="1:10" x14ac:dyDescent="0.25">
      <c r="A17">
        <v>0</v>
      </c>
      <c r="B17">
        <v>1</v>
      </c>
      <c r="C17" t="s">
        <v>98</v>
      </c>
      <c r="D17" t="s">
        <v>99</v>
      </c>
      <c r="E17" t="s">
        <v>100</v>
      </c>
      <c r="F17" s="49" t="s">
        <v>391</v>
      </c>
      <c r="I17">
        <f ca="1">SUM(I2:I15)</f>
        <v>31</v>
      </c>
      <c r="J17" s="20">
        <f ca="1">SUM(J2:J15)</f>
        <v>13020</v>
      </c>
    </row>
    <row r="18" spans="1:10" x14ac:dyDescent="0.25">
      <c r="A18">
        <v>0</v>
      </c>
      <c r="B18">
        <v>1</v>
      </c>
      <c r="C18" t="s">
        <v>101</v>
      </c>
      <c r="D18" t="s">
        <v>102</v>
      </c>
      <c r="E18" t="s">
        <v>103</v>
      </c>
      <c r="F18" s="49" t="s">
        <v>391</v>
      </c>
    </row>
    <row r="19" spans="1:10" x14ac:dyDescent="0.25">
      <c r="A19">
        <v>0</v>
      </c>
      <c r="B19">
        <v>1</v>
      </c>
      <c r="C19" t="s">
        <v>104</v>
      </c>
      <c r="D19" t="s">
        <v>105</v>
      </c>
      <c r="E19" t="s">
        <v>106</v>
      </c>
      <c r="F19" s="49" t="s">
        <v>382</v>
      </c>
    </row>
    <row r="20" spans="1:10" x14ac:dyDescent="0.25">
      <c r="A20">
        <v>0</v>
      </c>
      <c r="B20">
        <v>1</v>
      </c>
      <c r="C20" t="s">
        <v>107</v>
      </c>
      <c r="D20" t="s">
        <v>105</v>
      </c>
      <c r="E20" t="s">
        <v>108</v>
      </c>
      <c r="F20" s="48" t="s">
        <v>61</v>
      </c>
    </row>
    <row r="21" spans="1:10" x14ac:dyDescent="0.25">
      <c r="A21">
        <v>0</v>
      </c>
      <c r="B21">
        <v>1</v>
      </c>
      <c r="C21" t="s">
        <v>109</v>
      </c>
      <c r="D21" t="s">
        <v>110</v>
      </c>
      <c r="E21" t="s">
        <v>111</v>
      </c>
      <c r="F21" s="48" t="s">
        <v>346</v>
      </c>
    </row>
    <row r="22" spans="1:10" x14ac:dyDescent="0.25">
      <c r="A22">
        <v>0</v>
      </c>
      <c r="B22">
        <v>1</v>
      </c>
      <c r="C22" t="s">
        <v>112</v>
      </c>
      <c r="D22" t="s">
        <v>113</v>
      </c>
      <c r="E22" t="s">
        <v>114</v>
      </c>
      <c r="F22" s="48" t="s">
        <v>61</v>
      </c>
    </row>
    <row r="24" spans="1:10" x14ac:dyDescent="0.25">
      <c r="A24" s="35">
        <f>SUM(A2:A23)</f>
        <v>11</v>
      </c>
      <c r="B24" s="35">
        <f>SUM(B2:B23)</f>
        <v>20</v>
      </c>
      <c r="C24" s="35">
        <f>SUM(A24:B24)</f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Prehlad</vt:lpstr>
      <vt:lpstr>U20W</vt:lpstr>
      <vt:lpstr>U18W</vt:lpstr>
      <vt:lpstr>U16W</vt:lpstr>
      <vt:lpstr>U20M</vt:lpstr>
      <vt:lpstr>U18M</vt:lpstr>
      <vt:lpstr>U16M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Michalik</dc:creator>
  <cp:lastModifiedBy>Andrej  Kuffa</cp:lastModifiedBy>
  <cp:lastPrinted>2021-09-24T09:47:08Z</cp:lastPrinted>
  <dcterms:created xsi:type="dcterms:W3CDTF">2020-11-08T10:45:33Z</dcterms:created>
  <dcterms:modified xsi:type="dcterms:W3CDTF">2021-09-24T09:56:03Z</dcterms:modified>
</cp:coreProperties>
</file>